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2. ESTADOS FINANCIEROS\ESTADOS FINANCIEROS 2021\FINANCIEROS DIC 2021\"/>
    </mc:Choice>
  </mc:AlternateContent>
  <bookViews>
    <workbookView xWindow="-120" yWindow="-120" windowWidth="20736" windowHeight="11160" tabRatio="888" firstSheet="1" activeTab="3"/>
  </bookViews>
  <sheets>
    <sheet name="Portada" sheetId="39" r:id="rId1"/>
    <sheet name="BC SIS" sheetId="69" r:id="rId2"/>
    <sheet name="Balanza" sheetId="55" r:id="rId3"/>
    <sheet name="Edo de Situación Financiera  2" sheetId="130" r:id="rId4"/>
    <sheet name="EDO DE ACTIVIDADES 2" sheetId="131" r:id="rId5"/>
    <sheet name="EDO VARIACIÓN PATRIMONIO 2" sheetId="132" r:id="rId6"/>
    <sheet name="FLUJO DE EFECTIVO 2" sheetId="133" r:id="rId7"/>
    <sheet name="ANALITICO DE ACTIVO 2" sheetId="134" r:id="rId8"/>
    <sheet name="Edo ingresos 2" sheetId="135" r:id="rId9"/>
    <sheet name="DEUDA" sheetId="146" r:id="rId10"/>
    <sheet name="ESTADO DE CAMBIOS" sheetId="147" r:id="rId11"/>
    <sheet name="conci 1000 y 3000" sheetId="144" r:id="rId12"/>
    <sheet name="X AREA" sheetId="67" r:id="rId13"/>
    <sheet name="P POR EJERCER " sheetId="121" r:id="rId14"/>
    <sheet name="EDO DEL PRESUPUESTO " sheetId="120" r:id="rId15"/>
    <sheet name="P Aprob 821" sheetId="102" r:id="rId16"/>
    <sheet name="P x ejer 822" sheetId="101" r:id="rId17"/>
    <sheet name="P Mod 823" sheetId="100" r:id="rId18"/>
    <sheet name="P Com 824" sheetId="62" r:id="rId19"/>
    <sheet name="P Dev 825" sheetId="61" r:id="rId20"/>
    <sheet name="P Ejer 826" sheetId="103" r:id="rId21"/>
    <sheet name="P pag 827" sheetId="104" r:id="rId22"/>
    <sheet name="Hoja7" sheetId="142" r:id="rId23"/>
  </sheets>
  <externalReferences>
    <externalReference r:id="rId24"/>
    <externalReference r:id="rId25"/>
  </externalReferences>
  <definedNames>
    <definedName name="_xlnm._FilterDatabase" localSheetId="14" hidden="1">'EDO DEL PRESUPUESTO '!$A$5:$N$152</definedName>
    <definedName name="_xlnm._FilterDatabase" localSheetId="15" hidden="1">'P Aprob 821'!$A$1:$G$139</definedName>
    <definedName name="_xlnm._FilterDatabase" localSheetId="18" hidden="1">'P Com 824'!$A$1:$J$267</definedName>
    <definedName name="_xlnm._FilterDatabase" localSheetId="19" hidden="1">'P Dev 825'!$A$1:$J$191</definedName>
    <definedName name="_xlnm._FilterDatabase" localSheetId="20" hidden="1">'P Ejer 826'!$A$1:$G$175</definedName>
    <definedName name="_xlnm._FilterDatabase" localSheetId="17" hidden="1">'P Mod 823'!$A$1:$G$204</definedName>
    <definedName name="_xlnm._FilterDatabase" localSheetId="21" hidden="1">'P pag 827'!$A$1:$J$217</definedName>
    <definedName name="_xlnm._FilterDatabase" localSheetId="13" hidden="1">'P POR EJERCER '!$B$6:$R$272</definedName>
    <definedName name="_xlnm._FilterDatabase" localSheetId="16" hidden="1">'P x ejer 822'!$A$1:$G$194</definedName>
    <definedName name="_xlnm._FilterDatabase" localSheetId="12" hidden="1">'X AREA'!$A$4:$K$242</definedName>
    <definedName name="_xlnm.Print_Area" localSheetId="7">'ANALITICO DE ACTIVO 2'!$A$1:$K$63</definedName>
    <definedName name="_xlnm.Print_Area" localSheetId="2">Balanza!$A$1:$J$76</definedName>
    <definedName name="_xlnm.Print_Area" localSheetId="1">'BC SIS'!$A$1:$I$66</definedName>
    <definedName name="_xlnm.Print_Area" localSheetId="9">DEUDA!$A$1:$F$32</definedName>
    <definedName name="_xlnm.Print_Area" localSheetId="3">'Edo de Situación Financiera  2'!$A$1:$M$51</definedName>
    <definedName name="_xlnm.Print_Area" localSheetId="14">'EDO DEL PRESUPUESTO '!$A$1:$N$147</definedName>
    <definedName name="_xlnm.Print_Area" localSheetId="8">'Edo ingresos 2'!$A$1:$G$31</definedName>
    <definedName name="_xlnm.Print_Area" localSheetId="5">'EDO VARIACIÓN PATRIMONIO 2'!$A$1:$F$55</definedName>
    <definedName name="_xlnm.Print_Area" localSheetId="10">'ESTADO DE CAMBIOS'!$A$1:$J$54</definedName>
    <definedName name="_xlnm.Print_Area" localSheetId="6">'FLUJO DE EFECTIVO 2'!$A$1:$J$66</definedName>
    <definedName name="_xlnm.Print_Area" localSheetId="15">'P Aprob 821'!$C$1:$G$140</definedName>
    <definedName name="_xlnm.Print_Area" localSheetId="18">'P Com 824'!$C$1:$G$163</definedName>
    <definedName name="_xlnm.Print_Area" localSheetId="19">'P Dev 825'!$C$1:$G$160</definedName>
    <definedName name="_xlnm.Print_Area" localSheetId="20">'P Ejer 826'!$C$1:$G$160</definedName>
    <definedName name="_xlnm.Print_Area" localSheetId="17">'P Mod 823'!$C$1:$G$161</definedName>
    <definedName name="_xlnm.Print_Area" localSheetId="21">'P pag 827'!$C$1:$G$160</definedName>
    <definedName name="_xlnm.Print_Area" localSheetId="13">'P POR EJERCER '!$A$1:$R$185</definedName>
    <definedName name="_xlnm.Print_Area" localSheetId="16">'P x ejer 822'!$C$1:$G$173</definedName>
    <definedName name="_xlnm.Print_Area" localSheetId="0">Portada!$A$1:$H$41</definedName>
    <definedName name="_xlnm.Print_Area" localSheetId="12">'X AREA'!$A$1:$K$242</definedName>
    <definedName name="BSINCOPT" localSheetId="14">[1]ANALITICAS!$A$1:$L$2500</definedName>
    <definedName name="BSINCOPT" localSheetId="13">[1]ANALITICAS!$A$1:$L$2500</definedName>
    <definedName name="BSINCOPT">[1]ANALITICAS!$A$1:$L$2500</definedName>
    <definedName name="DCSDEV" localSheetId="9">#REF!</definedName>
    <definedName name="DCSDEV" localSheetId="14">#REF!</definedName>
    <definedName name="DCSDEV" localSheetId="5">#REF!</definedName>
    <definedName name="DCSDEV" localSheetId="10">#REF!</definedName>
    <definedName name="DCSDEV" localSheetId="6">#REF!</definedName>
    <definedName name="DCSDEV" localSheetId="13">#REF!</definedName>
    <definedName name="DCSDEV">#REF!</definedName>
    <definedName name="_xlnm.Print_Titles" localSheetId="14">'EDO DEL PRESUPUESTO '!$1:$4</definedName>
    <definedName name="_xlnm.Print_Titles" localSheetId="18">'P Com 824'!$1:$1</definedName>
    <definedName name="_xlnm.Print_Titles" localSheetId="17">'P Mod 823'!$1:$1</definedName>
    <definedName name="_xlnm.Print_Titles" localSheetId="21">'P pag 827'!$1:$1</definedName>
    <definedName name="_xlnm.Print_Titles" localSheetId="13">'P POR EJERCER '!$1:$5</definedName>
    <definedName name="_xlnm.Print_Titles" localSheetId="16">'P x ejer 822'!$1:$1</definedName>
    <definedName name="_xlnm.Print_Titles" localSheetId="12">'X AREA'!$1:$3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34" l="1"/>
  <c r="H35" i="133"/>
  <c r="H36" i="133"/>
  <c r="I173" i="121" l="1"/>
  <c r="I168" i="121"/>
  <c r="I158" i="121"/>
  <c r="I156" i="121"/>
  <c r="I154" i="121"/>
  <c r="I128" i="121"/>
  <c r="I126" i="121"/>
  <c r="I125" i="121"/>
  <c r="I124" i="121"/>
  <c r="I123" i="121"/>
  <c r="I121" i="121"/>
  <c r="I120" i="121"/>
  <c r="I119" i="121"/>
  <c r="I118" i="121"/>
  <c r="I116" i="121"/>
  <c r="I115" i="121"/>
  <c r="I113" i="121"/>
  <c r="I112" i="121"/>
  <c r="I111" i="121"/>
  <c r="I110" i="121"/>
  <c r="I109" i="121"/>
  <c r="I108" i="121"/>
  <c r="I106" i="121"/>
  <c r="I102" i="121"/>
  <c r="I101" i="121"/>
  <c r="I99" i="121"/>
  <c r="I98" i="121"/>
  <c r="I97" i="121"/>
  <c r="I93" i="121"/>
  <c r="I87" i="121"/>
  <c r="I86" i="121"/>
  <c r="I84" i="121"/>
  <c r="I82" i="121"/>
  <c r="I76" i="121"/>
  <c r="I75" i="121"/>
  <c r="I74" i="121"/>
  <c r="I73" i="121"/>
  <c r="I71" i="121"/>
  <c r="I68" i="121"/>
  <c r="I67" i="121"/>
  <c r="I66" i="121"/>
  <c r="I64" i="121"/>
  <c r="I61" i="121"/>
  <c r="I60" i="121"/>
  <c r="I59" i="121"/>
  <c r="I58" i="121"/>
  <c r="I57" i="121"/>
  <c r="I56" i="121"/>
  <c r="I55" i="121"/>
  <c r="I54" i="121"/>
  <c r="I53" i="121"/>
  <c r="I47" i="121"/>
  <c r="I46" i="121"/>
  <c r="I44" i="121"/>
  <c r="I31" i="121"/>
  <c r="I20" i="121"/>
  <c r="I12" i="121"/>
  <c r="F34" i="130"/>
  <c r="K10" i="130" l="1"/>
  <c r="D34" i="130"/>
  <c r="F9" i="55" l="1"/>
  <c r="C176" i="67" l="1"/>
  <c r="B176" i="67"/>
  <c r="A176" i="67"/>
  <c r="G32" i="120"/>
  <c r="I153" i="121"/>
  <c r="I145" i="121"/>
  <c r="I133" i="121"/>
  <c r="I107" i="121"/>
  <c r="I94" i="121"/>
  <c r="I88" i="121"/>
  <c r="I49" i="121"/>
  <c r="I43" i="121"/>
  <c r="I29" i="121"/>
  <c r="M144" i="121"/>
  <c r="K144" i="121"/>
  <c r="L144" i="121" s="1"/>
  <c r="E144" i="121"/>
  <c r="D176" i="67" s="1"/>
  <c r="L126" i="104"/>
  <c r="L127" i="104"/>
  <c r="L128" i="104"/>
  <c r="L129" i="104"/>
  <c r="L130" i="104"/>
  <c r="L131" i="104"/>
  <c r="L132" i="104"/>
  <c r="L133" i="104"/>
  <c r="L134" i="104"/>
  <c r="L135" i="104"/>
  <c r="L136" i="104"/>
  <c r="L137" i="104"/>
  <c r="L138" i="104"/>
  <c r="L139" i="104"/>
  <c r="L140" i="104"/>
  <c r="L141" i="104"/>
  <c r="L142" i="104"/>
  <c r="L143" i="104"/>
  <c r="L144" i="104"/>
  <c r="L145" i="104"/>
  <c r="L146" i="104"/>
  <c r="L147" i="104"/>
  <c r="L148" i="104"/>
  <c r="L149" i="104"/>
  <c r="L150" i="104"/>
  <c r="L151" i="104"/>
  <c r="L152" i="104"/>
  <c r="L153" i="104"/>
  <c r="L154" i="104"/>
  <c r="L155" i="104"/>
  <c r="L156" i="104"/>
  <c r="L157" i="104"/>
  <c r="L158" i="104"/>
  <c r="L159" i="104"/>
  <c r="A126" i="104"/>
  <c r="B126" i="104"/>
  <c r="G126" i="103"/>
  <c r="H126" i="104" s="1"/>
  <c r="I126" i="104" s="1"/>
  <c r="J126" i="103"/>
  <c r="J127" i="103"/>
  <c r="J128" i="103"/>
  <c r="J129" i="103"/>
  <c r="J130" i="103"/>
  <c r="J131" i="103"/>
  <c r="J132" i="103"/>
  <c r="J133" i="103"/>
  <c r="J134" i="103"/>
  <c r="J135" i="103"/>
  <c r="J136" i="103"/>
  <c r="J137" i="103"/>
  <c r="J138" i="103"/>
  <c r="J139" i="103"/>
  <c r="J140" i="103"/>
  <c r="J141" i="103"/>
  <c r="J142" i="103"/>
  <c r="J143" i="103"/>
  <c r="J144" i="103"/>
  <c r="J145" i="103"/>
  <c r="J146" i="103"/>
  <c r="J147" i="103"/>
  <c r="J148" i="103"/>
  <c r="J149" i="103"/>
  <c r="J150" i="103"/>
  <c r="J151" i="103"/>
  <c r="J152" i="103"/>
  <c r="J153" i="103"/>
  <c r="J154" i="103"/>
  <c r="J155" i="103"/>
  <c r="J156" i="103"/>
  <c r="J157" i="103"/>
  <c r="J158" i="103"/>
  <c r="J159" i="103"/>
  <c r="B126" i="103"/>
  <c r="A126" i="103"/>
  <c r="G126" i="61"/>
  <c r="M126" i="61"/>
  <c r="M127" i="61"/>
  <c r="M128" i="61"/>
  <c r="M129" i="61"/>
  <c r="M130" i="61"/>
  <c r="M131" i="61"/>
  <c r="M132" i="61"/>
  <c r="M133" i="61"/>
  <c r="M134" i="61"/>
  <c r="M135" i="61"/>
  <c r="M136" i="61"/>
  <c r="M137" i="61"/>
  <c r="M138" i="61"/>
  <c r="M139" i="61"/>
  <c r="M140" i="61"/>
  <c r="M141" i="61"/>
  <c r="M142" i="61"/>
  <c r="M143" i="61"/>
  <c r="M144" i="61"/>
  <c r="M145" i="61"/>
  <c r="M146" i="61"/>
  <c r="M147" i="61"/>
  <c r="M148" i="61"/>
  <c r="M149" i="61"/>
  <c r="M150" i="61"/>
  <c r="M151" i="61"/>
  <c r="M152" i="61"/>
  <c r="M153" i="61"/>
  <c r="M154" i="61"/>
  <c r="M155" i="61"/>
  <c r="M156" i="61"/>
  <c r="M157" i="61"/>
  <c r="M158" i="61"/>
  <c r="M159" i="61"/>
  <c r="A126" i="61"/>
  <c r="B126" i="61"/>
  <c r="G126" i="62"/>
  <c r="B126" i="62"/>
  <c r="A126" i="62"/>
  <c r="M126" i="62"/>
  <c r="M127" i="62"/>
  <c r="M128" i="62"/>
  <c r="M129" i="62"/>
  <c r="M130" i="62"/>
  <c r="M131" i="62"/>
  <c r="M132" i="62"/>
  <c r="M133" i="62"/>
  <c r="M134" i="62"/>
  <c r="M135" i="62"/>
  <c r="M136" i="62"/>
  <c r="M137" i="62"/>
  <c r="M138" i="62"/>
  <c r="M139" i="62"/>
  <c r="M140" i="62"/>
  <c r="M141" i="62"/>
  <c r="M142" i="62"/>
  <c r="M143" i="62"/>
  <c r="M144" i="62"/>
  <c r="M145" i="62"/>
  <c r="M146" i="62"/>
  <c r="M147" i="62"/>
  <c r="M148" i="62"/>
  <c r="M149" i="62"/>
  <c r="M150" i="62"/>
  <c r="M151" i="62"/>
  <c r="M152" i="62"/>
  <c r="M153" i="62"/>
  <c r="M154" i="62"/>
  <c r="M155" i="62"/>
  <c r="M156" i="62"/>
  <c r="M157" i="62"/>
  <c r="M158" i="62"/>
  <c r="M159" i="62"/>
  <c r="P126" i="100"/>
  <c r="F126" i="100" s="1"/>
  <c r="O126" i="100"/>
  <c r="E126" i="100" s="1"/>
  <c r="A126" i="100"/>
  <c r="B126" i="100"/>
  <c r="S147" i="100"/>
  <c r="S148" i="100"/>
  <c r="S149" i="100"/>
  <c r="S150" i="100"/>
  <c r="S151" i="100"/>
  <c r="S152" i="100"/>
  <c r="S153" i="100"/>
  <c r="S154" i="100"/>
  <c r="S155" i="100"/>
  <c r="S156" i="100"/>
  <c r="S157" i="100"/>
  <c r="S158" i="100"/>
  <c r="S159" i="100"/>
  <c r="S126" i="100"/>
  <c r="S127" i="100"/>
  <c r="S128" i="100"/>
  <c r="S129" i="100"/>
  <c r="S130" i="100"/>
  <c r="S131" i="100"/>
  <c r="S132" i="100"/>
  <c r="S133" i="100"/>
  <c r="S134" i="100"/>
  <c r="S135" i="100"/>
  <c r="S136" i="100"/>
  <c r="S137" i="100"/>
  <c r="S138" i="100"/>
  <c r="S139" i="100"/>
  <c r="S140" i="100"/>
  <c r="S141" i="100"/>
  <c r="S142" i="100"/>
  <c r="S143" i="100"/>
  <c r="S144" i="100"/>
  <c r="S145" i="100"/>
  <c r="S146" i="100"/>
  <c r="K126" i="101"/>
  <c r="K127" i="101"/>
  <c r="K128" i="101"/>
  <c r="K129" i="101"/>
  <c r="K130" i="101"/>
  <c r="K131" i="101"/>
  <c r="K132" i="101"/>
  <c r="K133" i="101"/>
  <c r="K134" i="101"/>
  <c r="K135" i="101"/>
  <c r="K136" i="101"/>
  <c r="K137" i="101"/>
  <c r="K138" i="101"/>
  <c r="K139" i="101"/>
  <c r="K140" i="101"/>
  <c r="K141" i="101"/>
  <c r="K142" i="101"/>
  <c r="K143" i="101"/>
  <c r="K144" i="101"/>
  <c r="K145" i="101"/>
  <c r="K146" i="101"/>
  <c r="K147" i="101"/>
  <c r="K148" i="101"/>
  <c r="K149" i="101"/>
  <c r="K150" i="101"/>
  <c r="K151" i="101"/>
  <c r="K152" i="101"/>
  <c r="K153" i="101"/>
  <c r="K154" i="101"/>
  <c r="K155" i="101"/>
  <c r="K156" i="101"/>
  <c r="K157" i="101"/>
  <c r="K158" i="101"/>
  <c r="K159" i="101"/>
  <c r="A126" i="101"/>
  <c r="B126" i="101"/>
  <c r="F144" i="121" l="1"/>
  <c r="E176" i="67" s="1"/>
  <c r="G126" i="100"/>
  <c r="J126" i="100" s="1"/>
  <c r="G144" i="121"/>
  <c r="F176" i="67" s="1"/>
  <c r="D54" i="55"/>
  <c r="E54" i="55"/>
  <c r="F54" i="55"/>
  <c r="G54" i="55"/>
  <c r="H54" i="55"/>
  <c r="I54" i="55"/>
  <c r="J54" i="55"/>
  <c r="C54" i="55"/>
  <c r="H144" i="121" l="1"/>
  <c r="R144" i="121" s="1"/>
  <c r="C182" i="67"/>
  <c r="B182" i="67"/>
  <c r="A182" i="67"/>
  <c r="C86" i="67"/>
  <c r="B86" i="67"/>
  <c r="A86" i="67"/>
  <c r="C83" i="67"/>
  <c r="B83" i="67"/>
  <c r="A83" i="67"/>
  <c r="C50" i="67"/>
  <c r="B50" i="67"/>
  <c r="A50" i="67"/>
  <c r="C20" i="67"/>
  <c r="B20" i="67"/>
  <c r="A20" i="67"/>
  <c r="I160" i="121"/>
  <c r="I161" i="121"/>
  <c r="I114" i="121"/>
  <c r="G85" i="120"/>
  <c r="G64" i="120"/>
  <c r="I90" i="121"/>
  <c r="I85" i="121"/>
  <c r="I83" i="121"/>
  <c r="I80" i="121"/>
  <c r="G33" i="120"/>
  <c r="G15" i="120"/>
  <c r="I48" i="121"/>
  <c r="G68" i="120"/>
  <c r="I39" i="121"/>
  <c r="I36" i="121"/>
  <c r="B130" i="104"/>
  <c r="A130" i="104"/>
  <c r="B96" i="104"/>
  <c r="A96" i="104"/>
  <c r="B57" i="104"/>
  <c r="A57" i="104"/>
  <c r="B54" i="104"/>
  <c r="A54" i="104"/>
  <c r="A32" i="104"/>
  <c r="B32" i="104"/>
  <c r="B12" i="104"/>
  <c r="A12" i="104"/>
  <c r="G130" i="103"/>
  <c r="H130" i="104" s="1"/>
  <c r="I130" i="104" s="1"/>
  <c r="G96" i="103"/>
  <c r="H96" i="104" s="1"/>
  <c r="I96" i="104" s="1"/>
  <c r="G57" i="103"/>
  <c r="H57" i="104" s="1"/>
  <c r="I57" i="104" s="1"/>
  <c r="G54" i="103"/>
  <c r="H54" i="104" s="1"/>
  <c r="I54" i="104" s="1"/>
  <c r="G32" i="103"/>
  <c r="H32" i="104" s="1"/>
  <c r="I32" i="104" s="1"/>
  <c r="G12" i="103"/>
  <c r="H12" i="104" s="1"/>
  <c r="I12" i="104" s="1"/>
  <c r="B130" i="103"/>
  <c r="A130" i="103"/>
  <c r="B96" i="103"/>
  <c r="A96" i="103"/>
  <c r="B57" i="103"/>
  <c r="A57" i="103"/>
  <c r="B54" i="103"/>
  <c r="A54" i="103"/>
  <c r="B32" i="103"/>
  <c r="A32" i="103"/>
  <c r="B12" i="103"/>
  <c r="A12" i="103"/>
  <c r="G130" i="61"/>
  <c r="G96" i="61"/>
  <c r="G57" i="61"/>
  <c r="G54" i="61"/>
  <c r="G32" i="61"/>
  <c r="G12" i="61"/>
  <c r="A130" i="61"/>
  <c r="B130" i="61"/>
  <c r="A96" i="61"/>
  <c r="B96" i="61"/>
  <c r="A57" i="61"/>
  <c r="B57" i="61"/>
  <c r="A54" i="61"/>
  <c r="B54" i="61"/>
  <c r="A32" i="61"/>
  <c r="B32" i="61"/>
  <c r="B12" i="61"/>
  <c r="A12" i="61"/>
  <c r="G129" i="62"/>
  <c r="G130" i="62"/>
  <c r="G96" i="62"/>
  <c r="G57" i="62"/>
  <c r="G54" i="62"/>
  <c r="G32" i="62"/>
  <c r="G14" i="62"/>
  <c r="G12" i="62"/>
  <c r="G13" i="62"/>
  <c r="G15" i="62"/>
  <c r="B130" i="62"/>
  <c r="A130" i="62"/>
  <c r="B96" i="62"/>
  <c r="A96" i="62"/>
  <c r="B57" i="62"/>
  <c r="A57" i="62"/>
  <c r="B54" i="62"/>
  <c r="A54" i="62"/>
  <c r="B32" i="62"/>
  <c r="A32" i="62"/>
  <c r="B12" i="62"/>
  <c r="A12" i="62"/>
  <c r="P130" i="100"/>
  <c r="O130" i="100"/>
  <c r="E130" i="100" s="1"/>
  <c r="P96" i="100"/>
  <c r="O96" i="100"/>
  <c r="E96" i="100" s="1"/>
  <c r="P57" i="100"/>
  <c r="O57" i="100"/>
  <c r="P54" i="100"/>
  <c r="O54" i="100"/>
  <c r="E54" i="100" s="1"/>
  <c r="P32" i="100"/>
  <c r="O32" i="100"/>
  <c r="P12" i="100"/>
  <c r="F12" i="100" s="1"/>
  <c r="O12" i="100"/>
  <c r="E12" i="100" s="1"/>
  <c r="B130" i="100"/>
  <c r="A130" i="100"/>
  <c r="B96" i="100"/>
  <c r="A96" i="100"/>
  <c r="B57" i="100"/>
  <c r="A57" i="100"/>
  <c r="B54" i="100"/>
  <c r="A54" i="100"/>
  <c r="B32" i="100"/>
  <c r="A32" i="100"/>
  <c r="B12" i="100"/>
  <c r="A12" i="100"/>
  <c r="B130" i="101"/>
  <c r="A130" i="101"/>
  <c r="B96" i="101"/>
  <c r="A96" i="101"/>
  <c r="B57" i="101"/>
  <c r="A57" i="101"/>
  <c r="B54" i="101"/>
  <c r="A54" i="101"/>
  <c r="B12" i="101"/>
  <c r="A12" i="101"/>
  <c r="B32" i="101"/>
  <c r="A32" i="101"/>
  <c r="A2" i="104"/>
  <c r="A3" i="104"/>
  <c r="A4" i="104"/>
  <c r="A5" i="104"/>
  <c r="B2" i="104"/>
  <c r="B3" i="104"/>
  <c r="B4" i="104"/>
  <c r="B5" i="104"/>
  <c r="A6" i="104"/>
  <c r="B6" i="104"/>
  <c r="A7" i="104"/>
  <c r="B7" i="104"/>
  <c r="A8" i="104"/>
  <c r="B8" i="104"/>
  <c r="O9" i="121" s="1"/>
  <c r="H6" i="67" s="1"/>
  <c r="A9" i="104"/>
  <c r="B9" i="104"/>
  <c r="A10" i="104"/>
  <c r="B10" i="104"/>
  <c r="A11" i="104"/>
  <c r="B11" i="104"/>
  <c r="A13" i="104"/>
  <c r="O113" i="121" s="1"/>
  <c r="L85" i="120" s="1"/>
  <c r="B13" i="104"/>
  <c r="A14" i="104"/>
  <c r="B14" i="104"/>
  <c r="A15" i="104"/>
  <c r="B15" i="104"/>
  <c r="A16" i="104"/>
  <c r="B16" i="104"/>
  <c r="A17" i="104"/>
  <c r="B17" i="104"/>
  <c r="A18" i="104"/>
  <c r="B18" i="104"/>
  <c r="A19" i="104"/>
  <c r="B19" i="104"/>
  <c r="A20" i="104"/>
  <c r="B20" i="104"/>
  <c r="A21" i="104"/>
  <c r="B21" i="104"/>
  <c r="A22" i="104"/>
  <c r="B22" i="104"/>
  <c r="A23" i="104"/>
  <c r="B23" i="104"/>
  <c r="A24" i="104"/>
  <c r="B24" i="104"/>
  <c r="A25" i="104"/>
  <c r="B25" i="104"/>
  <c r="A26" i="104"/>
  <c r="B26" i="104"/>
  <c r="A27" i="104"/>
  <c r="B27" i="104"/>
  <c r="A28" i="104"/>
  <c r="B28" i="104"/>
  <c r="A29" i="104"/>
  <c r="B29" i="104"/>
  <c r="A30" i="104"/>
  <c r="B30" i="104"/>
  <c r="A31" i="104"/>
  <c r="B31" i="104"/>
  <c r="A33" i="104"/>
  <c r="B33" i="104"/>
  <c r="A34" i="104"/>
  <c r="B34" i="104"/>
  <c r="A35" i="104"/>
  <c r="B35" i="104"/>
  <c r="A36" i="104"/>
  <c r="B36" i="104"/>
  <c r="A37" i="104"/>
  <c r="B37" i="104"/>
  <c r="A38" i="104"/>
  <c r="B38" i="104"/>
  <c r="A39" i="104"/>
  <c r="B39" i="104"/>
  <c r="A40" i="104"/>
  <c r="B40" i="104"/>
  <c r="A41" i="104"/>
  <c r="B41" i="104"/>
  <c r="A42" i="104"/>
  <c r="B42" i="104"/>
  <c r="A43" i="104"/>
  <c r="B43" i="104"/>
  <c r="A44" i="104"/>
  <c r="B44" i="104"/>
  <c r="A45" i="104"/>
  <c r="B45" i="104"/>
  <c r="A46" i="104"/>
  <c r="B46" i="104"/>
  <c r="A47" i="104"/>
  <c r="B47" i="104"/>
  <c r="A48" i="104"/>
  <c r="B48" i="104"/>
  <c r="A49" i="104"/>
  <c r="B49" i="104"/>
  <c r="A50" i="104"/>
  <c r="B50" i="104"/>
  <c r="A51" i="104"/>
  <c r="B51" i="104"/>
  <c r="A52" i="104"/>
  <c r="B52" i="104"/>
  <c r="A53" i="104"/>
  <c r="B53" i="104"/>
  <c r="A55" i="104"/>
  <c r="B55" i="104"/>
  <c r="A56" i="104"/>
  <c r="B56" i="104"/>
  <c r="A58" i="104"/>
  <c r="B58" i="104"/>
  <c r="A59" i="104"/>
  <c r="B59" i="104"/>
  <c r="A60" i="104"/>
  <c r="B60" i="104"/>
  <c r="A61" i="104"/>
  <c r="B61" i="104"/>
  <c r="A62" i="104"/>
  <c r="B62" i="104"/>
  <c r="A63" i="104"/>
  <c r="B63" i="104"/>
  <c r="A64" i="104"/>
  <c r="B64" i="104"/>
  <c r="A65" i="104"/>
  <c r="B65" i="104"/>
  <c r="A66" i="104"/>
  <c r="B66" i="104"/>
  <c r="A67" i="104"/>
  <c r="B67" i="104"/>
  <c r="A68" i="104"/>
  <c r="B68" i="104"/>
  <c r="A69" i="104"/>
  <c r="B69" i="104"/>
  <c r="A70" i="104"/>
  <c r="B70" i="104"/>
  <c r="A71" i="104"/>
  <c r="B71" i="104"/>
  <c r="A72" i="104"/>
  <c r="B72" i="104"/>
  <c r="A73" i="104"/>
  <c r="B73" i="104"/>
  <c r="A74" i="104"/>
  <c r="B74" i="104"/>
  <c r="A75" i="104"/>
  <c r="B75" i="104"/>
  <c r="A76" i="104"/>
  <c r="B76" i="104"/>
  <c r="A77" i="104"/>
  <c r="B77" i="104"/>
  <c r="A78" i="104"/>
  <c r="B78" i="104"/>
  <c r="A79" i="104"/>
  <c r="B79" i="104"/>
  <c r="A80" i="104"/>
  <c r="B80" i="104"/>
  <c r="A81" i="104"/>
  <c r="B81" i="104"/>
  <c r="A82" i="104"/>
  <c r="B82" i="104"/>
  <c r="A83" i="104"/>
  <c r="B83" i="104"/>
  <c r="A84" i="104"/>
  <c r="B84" i="104"/>
  <c r="A85" i="104"/>
  <c r="B85" i="104"/>
  <c r="A86" i="104"/>
  <c r="B86" i="104"/>
  <c r="A87" i="104"/>
  <c r="B87" i="104"/>
  <c r="A88" i="104"/>
  <c r="B88" i="104"/>
  <c r="A89" i="104"/>
  <c r="B89" i="104"/>
  <c r="A90" i="104"/>
  <c r="B90" i="104"/>
  <c r="A91" i="104"/>
  <c r="B91" i="104"/>
  <c r="A92" i="104"/>
  <c r="B92" i="104"/>
  <c r="A93" i="104"/>
  <c r="B93" i="104"/>
  <c r="A94" i="104"/>
  <c r="B94" i="104"/>
  <c r="A95" i="104"/>
  <c r="B95" i="104"/>
  <c r="A97" i="104"/>
  <c r="B97" i="104"/>
  <c r="A98" i="104"/>
  <c r="B98" i="104"/>
  <c r="A99" i="104"/>
  <c r="B99" i="104"/>
  <c r="A100" i="104"/>
  <c r="B100" i="104"/>
  <c r="A101" i="104"/>
  <c r="B101" i="104"/>
  <c r="A102" i="104"/>
  <c r="B102" i="104"/>
  <c r="A103" i="104"/>
  <c r="B103" i="104"/>
  <c r="A104" i="104"/>
  <c r="B104" i="104"/>
  <c r="A105" i="104"/>
  <c r="B105" i="104"/>
  <c r="A106" i="104"/>
  <c r="B106" i="104"/>
  <c r="A107" i="104"/>
  <c r="B107" i="104"/>
  <c r="A108" i="104"/>
  <c r="B108" i="104"/>
  <c r="A109" i="104"/>
  <c r="B109" i="104"/>
  <c r="A110" i="104"/>
  <c r="B110" i="104"/>
  <c r="A111" i="104"/>
  <c r="B111" i="104"/>
  <c r="A112" i="104"/>
  <c r="B112" i="104"/>
  <c r="A113" i="104"/>
  <c r="B113" i="104"/>
  <c r="A114" i="104"/>
  <c r="B114" i="104"/>
  <c r="A115" i="104"/>
  <c r="B115" i="104"/>
  <c r="A116" i="104"/>
  <c r="B116" i="104"/>
  <c r="A117" i="104"/>
  <c r="B117" i="104"/>
  <c r="A118" i="104"/>
  <c r="B118" i="104"/>
  <c r="A119" i="104"/>
  <c r="B119" i="104"/>
  <c r="A120" i="104"/>
  <c r="B120" i="104"/>
  <c r="A121" i="104"/>
  <c r="B121" i="104"/>
  <c r="A122" i="104"/>
  <c r="B122" i="104"/>
  <c r="A123" i="104"/>
  <c r="B123" i="104"/>
  <c r="A124" i="104"/>
  <c r="B124" i="104"/>
  <c r="A125" i="104"/>
  <c r="B125" i="104"/>
  <c r="A127" i="104"/>
  <c r="B127" i="104"/>
  <c r="A128" i="104"/>
  <c r="B128" i="104"/>
  <c r="A129" i="104"/>
  <c r="B129" i="104"/>
  <c r="A131" i="104"/>
  <c r="B131" i="104"/>
  <c r="A132" i="104"/>
  <c r="B132" i="104"/>
  <c r="A133" i="104"/>
  <c r="B133" i="104"/>
  <c r="A134" i="104"/>
  <c r="B134" i="104"/>
  <c r="A135" i="104"/>
  <c r="B135" i="104"/>
  <c r="A136" i="104"/>
  <c r="B136" i="104"/>
  <c r="A137" i="104"/>
  <c r="B137" i="104"/>
  <c r="A138" i="104"/>
  <c r="B138" i="104"/>
  <c r="A139" i="104"/>
  <c r="B139" i="104"/>
  <c r="A140" i="104"/>
  <c r="B140" i="104"/>
  <c r="A141" i="104"/>
  <c r="B141" i="104"/>
  <c r="A142" i="104"/>
  <c r="B142" i="104"/>
  <c r="A143" i="104"/>
  <c r="B143" i="104"/>
  <c r="A144" i="104"/>
  <c r="B144" i="104"/>
  <c r="A145" i="104"/>
  <c r="B145" i="104"/>
  <c r="A146" i="104"/>
  <c r="B146" i="104"/>
  <c r="A147" i="104"/>
  <c r="B147" i="104"/>
  <c r="A148" i="104"/>
  <c r="B148" i="104"/>
  <c r="A149" i="104"/>
  <c r="B149" i="104"/>
  <c r="A150" i="104"/>
  <c r="B150" i="104"/>
  <c r="A151" i="104"/>
  <c r="B151" i="104"/>
  <c r="A152" i="104"/>
  <c r="B152" i="104"/>
  <c r="A153" i="104"/>
  <c r="B153" i="104"/>
  <c r="A154" i="104"/>
  <c r="B154" i="104"/>
  <c r="A155" i="104"/>
  <c r="B155" i="104"/>
  <c r="A156" i="104"/>
  <c r="B156" i="104"/>
  <c r="A157" i="104"/>
  <c r="B157" i="104"/>
  <c r="A158" i="104"/>
  <c r="B158" i="104"/>
  <c r="A159" i="104"/>
  <c r="B159" i="104"/>
  <c r="A160" i="104"/>
  <c r="B160" i="104"/>
  <c r="A161" i="104"/>
  <c r="B161" i="104"/>
  <c r="A162" i="104"/>
  <c r="B162" i="104"/>
  <c r="I68" i="55"/>
  <c r="G162" i="104" s="1"/>
  <c r="A163" i="104"/>
  <c r="B163" i="104"/>
  <c r="A164" i="104"/>
  <c r="B164" i="104"/>
  <c r="G160" i="103"/>
  <c r="H162" i="104" s="1"/>
  <c r="A165" i="104"/>
  <c r="B165" i="104"/>
  <c r="A166" i="104"/>
  <c r="B166" i="104"/>
  <c r="A167" i="104"/>
  <c r="B167" i="104"/>
  <c r="A168" i="104"/>
  <c r="B168" i="104"/>
  <c r="A169" i="104"/>
  <c r="B169" i="104"/>
  <c r="A170" i="104"/>
  <c r="B170" i="104"/>
  <c r="A2" i="103"/>
  <c r="A3" i="103"/>
  <c r="A4" i="103"/>
  <c r="A5" i="103"/>
  <c r="B2" i="103"/>
  <c r="G2" i="103"/>
  <c r="B3" i="103"/>
  <c r="G3" i="103"/>
  <c r="H3" i="104" s="1"/>
  <c r="I3" i="104" s="1"/>
  <c r="B4" i="103"/>
  <c r="G4" i="103"/>
  <c r="B5" i="103"/>
  <c r="G5" i="103"/>
  <c r="A6" i="103"/>
  <c r="B6" i="103"/>
  <c r="G6" i="103"/>
  <c r="M10" i="121" s="1"/>
  <c r="A7" i="103"/>
  <c r="B7" i="103"/>
  <c r="G7" i="103"/>
  <c r="A8" i="103"/>
  <c r="B8" i="103"/>
  <c r="G8" i="103"/>
  <c r="M12" i="121" s="1"/>
  <c r="A9" i="103"/>
  <c r="B9" i="103"/>
  <c r="G9" i="103"/>
  <c r="H9" i="104" s="1"/>
  <c r="I9" i="104" s="1"/>
  <c r="A10" i="103"/>
  <c r="B10" i="103"/>
  <c r="G10" i="103"/>
  <c r="A11" i="103"/>
  <c r="B11" i="103"/>
  <c r="G11" i="103"/>
  <c r="A13" i="103"/>
  <c r="B13" i="103"/>
  <c r="G13" i="103"/>
  <c r="H13" i="104" s="1"/>
  <c r="I13" i="104" s="1"/>
  <c r="A14" i="103"/>
  <c r="B14" i="103"/>
  <c r="G14" i="103"/>
  <c r="A15" i="103"/>
  <c r="B15" i="103"/>
  <c r="G15" i="103"/>
  <c r="H15" i="104" s="1"/>
  <c r="I15" i="104" s="1"/>
  <c r="A16" i="103"/>
  <c r="B16" i="103"/>
  <c r="G16" i="103"/>
  <c r="A17" i="103"/>
  <c r="B17" i="103"/>
  <c r="G17" i="103"/>
  <c r="M22" i="121" s="1"/>
  <c r="A18" i="103"/>
  <c r="B18" i="103"/>
  <c r="G18" i="103"/>
  <c r="M23" i="121" s="1"/>
  <c r="K135" i="120" s="1"/>
  <c r="A19" i="103"/>
  <c r="B19" i="103"/>
  <c r="G19" i="103"/>
  <c r="A20" i="103"/>
  <c r="B20" i="103"/>
  <c r="G20" i="103"/>
  <c r="A21" i="103"/>
  <c r="B21" i="103"/>
  <c r="G21" i="103"/>
  <c r="M26" i="121" s="1"/>
  <c r="A22" i="103"/>
  <c r="B22" i="103"/>
  <c r="G22" i="103"/>
  <c r="A23" i="103"/>
  <c r="B23" i="103"/>
  <c r="G23" i="103"/>
  <c r="H23" i="104" s="1"/>
  <c r="I23" i="104" s="1"/>
  <c r="A24" i="103"/>
  <c r="B24" i="103"/>
  <c r="G24" i="103"/>
  <c r="A25" i="103"/>
  <c r="B25" i="103"/>
  <c r="G25" i="103"/>
  <c r="M30" i="121" s="1"/>
  <c r="A26" i="103"/>
  <c r="B26" i="103"/>
  <c r="G26" i="103"/>
  <c r="H26" i="104" s="1"/>
  <c r="I26" i="104" s="1"/>
  <c r="A27" i="103"/>
  <c r="B27" i="103"/>
  <c r="G27" i="103"/>
  <c r="A28" i="103"/>
  <c r="B28" i="103"/>
  <c r="G28" i="103"/>
  <c r="A29" i="103"/>
  <c r="B29" i="103"/>
  <c r="G29" i="103"/>
  <c r="H29" i="104" s="1"/>
  <c r="I29" i="104" s="1"/>
  <c r="A30" i="103"/>
  <c r="B30" i="103"/>
  <c r="G30" i="103"/>
  <c r="A31" i="103"/>
  <c r="B31" i="103"/>
  <c r="G31" i="103"/>
  <c r="H31" i="104" s="1"/>
  <c r="I31" i="104" s="1"/>
  <c r="A33" i="103"/>
  <c r="B33" i="103"/>
  <c r="G33" i="103"/>
  <c r="A34" i="103"/>
  <c r="B34" i="103"/>
  <c r="G34" i="103"/>
  <c r="A35" i="103"/>
  <c r="B35" i="103"/>
  <c r="G35" i="103"/>
  <c r="H35" i="104" s="1"/>
  <c r="I35" i="104" s="1"/>
  <c r="A36" i="103"/>
  <c r="B36" i="103"/>
  <c r="G36" i="103"/>
  <c r="A37" i="103"/>
  <c r="B37" i="103"/>
  <c r="G37" i="103"/>
  <c r="A38" i="103"/>
  <c r="B38" i="103"/>
  <c r="G38" i="103"/>
  <c r="H38" i="104" s="1"/>
  <c r="I38" i="104" s="1"/>
  <c r="A39" i="103"/>
  <c r="B39" i="103"/>
  <c r="G39" i="103"/>
  <c r="A40" i="103"/>
  <c r="B40" i="103"/>
  <c r="G40" i="103"/>
  <c r="M47" i="121" s="1"/>
  <c r="A41" i="103"/>
  <c r="B41" i="103"/>
  <c r="G41" i="103"/>
  <c r="A42" i="103"/>
  <c r="B42" i="103"/>
  <c r="G42" i="103"/>
  <c r="H42" i="104" s="1"/>
  <c r="I42" i="104" s="1"/>
  <c r="A43" i="103"/>
  <c r="B43" i="103"/>
  <c r="G43" i="103"/>
  <c r="H43" i="104" s="1"/>
  <c r="I43" i="104" s="1"/>
  <c r="A44" i="103"/>
  <c r="B44" i="103"/>
  <c r="G44" i="103"/>
  <c r="A45" i="103"/>
  <c r="B45" i="103"/>
  <c r="G45" i="103"/>
  <c r="A46" i="103"/>
  <c r="B46" i="103"/>
  <c r="G46" i="103"/>
  <c r="M54" i="121" s="1"/>
  <c r="K9" i="120" s="1"/>
  <c r="A47" i="103"/>
  <c r="B47" i="103"/>
  <c r="G47" i="103"/>
  <c r="A48" i="103"/>
  <c r="B48" i="103"/>
  <c r="G48" i="103"/>
  <c r="H48" i="104" s="1"/>
  <c r="I48" i="104" s="1"/>
  <c r="A49" i="103"/>
  <c r="B49" i="103"/>
  <c r="G49" i="103"/>
  <c r="A50" i="103"/>
  <c r="B50" i="103"/>
  <c r="G50" i="103"/>
  <c r="M58" i="121" s="1"/>
  <c r="K14" i="120" s="1"/>
  <c r="A51" i="103"/>
  <c r="B51" i="103"/>
  <c r="G51" i="103"/>
  <c r="M59" i="121" s="1"/>
  <c r="K15" i="120" s="1"/>
  <c r="A52" i="103"/>
  <c r="B52" i="103"/>
  <c r="G52" i="103"/>
  <c r="A53" i="103"/>
  <c r="B53" i="103"/>
  <c r="G53" i="103"/>
  <c r="A55" i="103"/>
  <c r="B55" i="103"/>
  <c r="G55" i="103"/>
  <c r="H55" i="104" s="1"/>
  <c r="I55" i="104" s="1"/>
  <c r="A56" i="103"/>
  <c r="B56" i="103"/>
  <c r="G56" i="103"/>
  <c r="H56" i="104" s="1"/>
  <c r="I56" i="104" s="1"/>
  <c r="A58" i="103"/>
  <c r="B58" i="103"/>
  <c r="G58" i="103"/>
  <c r="H58" i="104" s="1"/>
  <c r="I58" i="104" s="1"/>
  <c r="A59" i="103"/>
  <c r="B59" i="103"/>
  <c r="G59" i="103"/>
  <c r="A60" i="103"/>
  <c r="B60" i="103"/>
  <c r="G60" i="103"/>
  <c r="H60" i="104" s="1"/>
  <c r="I60" i="104" s="1"/>
  <c r="A61" i="103"/>
  <c r="B61" i="103"/>
  <c r="G61" i="103"/>
  <c r="H61" i="104" s="1"/>
  <c r="I61" i="104" s="1"/>
  <c r="A62" i="103"/>
  <c r="B62" i="103"/>
  <c r="G62" i="103"/>
  <c r="A63" i="103"/>
  <c r="B63" i="103"/>
  <c r="G63" i="103"/>
  <c r="A64" i="103"/>
  <c r="B64" i="103"/>
  <c r="G64" i="103"/>
  <c r="M72" i="121" s="1"/>
  <c r="K29" i="120" s="1"/>
  <c r="A65" i="103"/>
  <c r="B65" i="103"/>
  <c r="G65" i="103"/>
  <c r="A66" i="103"/>
  <c r="B66" i="103"/>
  <c r="G66" i="103"/>
  <c r="M74" i="121" s="1"/>
  <c r="K32" i="120" s="1"/>
  <c r="A67" i="103"/>
  <c r="B67" i="103"/>
  <c r="G67" i="103"/>
  <c r="A68" i="103"/>
  <c r="B68" i="103"/>
  <c r="G68" i="103"/>
  <c r="H68" i="104" s="1"/>
  <c r="I68" i="104" s="1"/>
  <c r="A69" i="103"/>
  <c r="B69" i="103"/>
  <c r="G69" i="103"/>
  <c r="H69" i="104" s="1"/>
  <c r="I69" i="104" s="1"/>
  <c r="A70" i="103"/>
  <c r="B70" i="103"/>
  <c r="G70" i="103"/>
  <c r="A71" i="103"/>
  <c r="B71" i="103"/>
  <c r="G71" i="103"/>
  <c r="A72" i="103"/>
  <c r="B72" i="103"/>
  <c r="G72" i="103"/>
  <c r="H72" i="104" s="1"/>
  <c r="I72" i="104" s="1"/>
  <c r="A73" i="103"/>
  <c r="B73" i="103"/>
  <c r="G73" i="103"/>
  <c r="A74" i="103"/>
  <c r="B74" i="103"/>
  <c r="G74" i="103"/>
  <c r="M84" i="121" s="1"/>
  <c r="K44" i="120" s="1"/>
  <c r="A75" i="103"/>
  <c r="B75" i="103"/>
  <c r="G75" i="103"/>
  <c r="A76" i="103"/>
  <c r="B76" i="103"/>
  <c r="G76" i="103"/>
  <c r="H76" i="104" s="1"/>
  <c r="I76" i="104" s="1"/>
  <c r="A77" i="103"/>
  <c r="B77" i="103"/>
  <c r="G77" i="103"/>
  <c r="M87" i="121" s="1"/>
  <c r="K49" i="120" s="1"/>
  <c r="K48" i="120" s="1"/>
  <c r="A78" i="103"/>
  <c r="B78" i="103"/>
  <c r="G78" i="103"/>
  <c r="A79" i="103"/>
  <c r="B79" i="103"/>
  <c r="G79" i="103"/>
  <c r="A80" i="103"/>
  <c r="B80" i="103"/>
  <c r="G80" i="103"/>
  <c r="H80" i="104" s="1"/>
  <c r="I80" i="104" s="1"/>
  <c r="A81" i="103"/>
  <c r="B81" i="103"/>
  <c r="G81" i="103"/>
  <c r="A82" i="103"/>
  <c r="B82" i="103"/>
  <c r="G82" i="103"/>
  <c r="M93" i="121" s="1"/>
  <c r="A83" i="103"/>
  <c r="B83" i="103"/>
  <c r="G83" i="103"/>
  <c r="A84" i="103"/>
  <c r="B84" i="103"/>
  <c r="G84" i="103"/>
  <c r="M95" i="121" s="1"/>
  <c r="K59" i="120" s="1"/>
  <c r="A85" i="103"/>
  <c r="B85" i="103"/>
  <c r="G85" i="103"/>
  <c r="H85" i="104" s="1"/>
  <c r="I85" i="104" s="1"/>
  <c r="A86" i="103"/>
  <c r="B86" i="103"/>
  <c r="G86" i="103"/>
  <c r="A87" i="103"/>
  <c r="B87" i="103"/>
  <c r="G87" i="103"/>
  <c r="A88" i="103"/>
  <c r="B88" i="103"/>
  <c r="G88" i="103"/>
  <c r="M99" i="121" s="1"/>
  <c r="K66" i="120" s="1"/>
  <c r="A89" i="103"/>
  <c r="B89" i="103"/>
  <c r="G89" i="103"/>
  <c r="A90" i="103"/>
  <c r="B90" i="103"/>
  <c r="G90" i="103"/>
  <c r="H90" i="104" s="1"/>
  <c r="I90" i="104" s="1"/>
  <c r="A91" i="103"/>
  <c r="B91" i="103"/>
  <c r="G91" i="103"/>
  <c r="A92" i="103"/>
  <c r="B92" i="103"/>
  <c r="G92" i="103"/>
  <c r="H92" i="104" s="1"/>
  <c r="I92" i="104" s="1"/>
  <c r="A93" i="103"/>
  <c r="B93" i="103"/>
  <c r="G93" i="103"/>
  <c r="M104" i="121" s="1"/>
  <c r="K74" i="120" s="1"/>
  <c r="A94" i="103"/>
  <c r="B94" i="103"/>
  <c r="G94" i="103"/>
  <c r="A95" i="103"/>
  <c r="B95" i="103"/>
  <c r="G95" i="103"/>
  <c r="A97" i="103"/>
  <c r="B97" i="103"/>
  <c r="G97" i="103"/>
  <c r="H97" i="104" s="1"/>
  <c r="I97" i="104" s="1"/>
  <c r="A98" i="103"/>
  <c r="B98" i="103"/>
  <c r="G98" i="103"/>
  <c r="H98" i="104" s="1"/>
  <c r="I98" i="104" s="1"/>
  <c r="A99" i="103"/>
  <c r="B99" i="103"/>
  <c r="G99" i="103"/>
  <c r="M110" i="121" s="1"/>
  <c r="K81" i="120" s="1"/>
  <c r="A100" i="103"/>
  <c r="B100" i="103"/>
  <c r="G100" i="103"/>
  <c r="A101" i="103"/>
  <c r="B101" i="103"/>
  <c r="G101" i="103"/>
  <c r="H101" i="104" s="1"/>
  <c r="I101" i="104" s="1"/>
  <c r="A102" i="103"/>
  <c r="B102" i="103"/>
  <c r="G102" i="103"/>
  <c r="M113" i="121" s="1"/>
  <c r="K85" i="120" s="1"/>
  <c r="A103" i="103"/>
  <c r="B103" i="103"/>
  <c r="G103" i="103"/>
  <c r="A104" i="103"/>
  <c r="B104" i="103"/>
  <c r="G104" i="103"/>
  <c r="A105" i="103"/>
  <c r="B105" i="103"/>
  <c r="G105" i="103"/>
  <c r="H105" i="104" s="1"/>
  <c r="I105" i="104" s="1"/>
  <c r="A106" i="103"/>
  <c r="B106" i="103"/>
  <c r="G106" i="103"/>
  <c r="M117" i="121" s="1"/>
  <c r="K91" i="120" s="1"/>
  <c r="A107" i="103"/>
  <c r="B107" i="103"/>
  <c r="G107" i="103"/>
  <c r="H107" i="104" s="1"/>
  <c r="I107" i="104" s="1"/>
  <c r="A108" i="103"/>
  <c r="B108" i="103"/>
  <c r="G108" i="103"/>
  <c r="A109" i="103"/>
  <c r="B109" i="103"/>
  <c r="G109" i="103"/>
  <c r="H109" i="104" s="1"/>
  <c r="I109" i="104" s="1"/>
  <c r="A110" i="103"/>
  <c r="B110" i="103"/>
  <c r="G110" i="103"/>
  <c r="M121" i="121" s="1"/>
  <c r="K95" i="120" s="1"/>
  <c r="A111" i="103"/>
  <c r="B111" i="103"/>
  <c r="G111" i="103"/>
  <c r="A112" i="103"/>
  <c r="B112" i="103"/>
  <c r="G112" i="103"/>
  <c r="A113" i="103"/>
  <c r="B113" i="103"/>
  <c r="G113" i="103"/>
  <c r="M124" i="121" s="1"/>
  <c r="K102" i="120" s="1"/>
  <c r="A114" i="103"/>
  <c r="B114" i="103"/>
  <c r="G114" i="103"/>
  <c r="M125" i="121" s="1"/>
  <c r="K103" i="120" s="1"/>
  <c r="A115" i="103"/>
  <c r="B115" i="103"/>
  <c r="G115" i="103"/>
  <c r="H115" i="104" s="1"/>
  <c r="I115" i="104" s="1"/>
  <c r="A116" i="103"/>
  <c r="B116" i="103"/>
  <c r="G116" i="103"/>
  <c r="A117" i="103"/>
  <c r="B117" i="103"/>
  <c r="G117" i="103"/>
  <c r="M128" i="121" s="1"/>
  <c r="K109" i="120" s="1"/>
  <c r="A118" i="103"/>
  <c r="B118" i="103"/>
  <c r="G118" i="103"/>
  <c r="H118" i="104" s="1"/>
  <c r="I118" i="104" s="1"/>
  <c r="A119" i="103"/>
  <c r="B119" i="103"/>
  <c r="G119" i="103"/>
  <c r="A120" i="103"/>
  <c r="B120" i="103"/>
  <c r="G120" i="103"/>
  <c r="A121" i="103"/>
  <c r="B121" i="103"/>
  <c r="G121" i="103"/>
  <c r="H121" i="104" s="1"/>
  <c r="I121" i="104" s="1"/>
  <c r="A122" i="103"/>
  <c r="B122" i="103"/>
  <c r="G122" i="103"/>
  <c r="M135" i="121" s="1"/>
  <c r="K128" i="120" s="1"/>
  <c r="K127" i="120" s="1"/>
  <c r="A123" i="103"/>
  <c r="B123" i="103"/>
  <c r="G123" i="103"/>
  <c r="H123" i="104" s="1"/>
  <c r="I123" i="104" s="1"/>
  <c r="A124" i="103"/>
  <c r="B124" i="103"/>
  <c r="G124" i="103"/>
  <c r="A125" i="103"/>
  <c r="B125" i="103"/>
  <c r="G125" i="103"/>
  <c r="H125" i="104" s="1"/>
  <c r="I125" i="104" s="1"/>
  <c r="A127" i="103"/>
  <c r="B127" i="103"/>
  <c r="G127" i="103"/>
  <c r="H127" i="104" s="1"/>
  <c r="I127" i="104" s="1"/>
  <c r="A128" i="103"/>
  <c r="B128" i="103"/>
  <c r="G128" i="103"/>
  <c r="A129" i="103"/>
  <c r="B129" i="103"/>
  <c r="G129" i="103"/>
  <c r="A131" i="103"/>
  <c r="B131" i="103"/>
  <c r="G131" i="103"/>
  <c r="H131" i="104" s="1"/>
  <c r="I131" i="104" s="1"/>
  <c r="A132" i="103"/>
  <c r="B132" i="103"/>
  <c r="G132" i="103"/>
  <c r="M150" i="121" s="1"/>
  <c r="K106" i="120" s="1"/>
  <c r="A133" i="103"/>
  <c r="B133" i="103"/>
  <c r="G133" i="103"/>
  <c r="M151" i="121" s="1"/>
  <c r="A134" i="103"/>
  <c r="B134" i="103"/>
  <c r="G134" i="103"/>
  <c r="A135" i="103"/>
  <c r="B135" i="103"/>
  <c r="G135" i="103"/>
  <c r="M153" i="121" s="1"/>
  <c r="A136" i="103"/>
  <c r="B136" i="103"/>
  <c r="G136" i="103"/>
  <c r="M154" i="121" s="1"/>
  <c r="A137" i="103"/>
  <c r="B137" i="103"/>
  <c r="G137" i="103"/>
  <c r="A138" i="103"/>
  <c r="B138" i="103"/>
  <c r="G138" i="103"/>
  <c r="A139" i="103"/>
  <c r="B139" i="103"/>
  <c r="G139" i="103"/>
  <c r="H139" i="104" s="1"/>
  <c r="I139" i="104" s="1"/>
  <c r="A140" i="103"/>
  <c r="B140" i="103"/>
  <c r="G140" i="103"/>
  <c r="H140" i="104" s="1"/>
  <c r="I140" i="104" s="1"/>
  <c r="A141" i="103"/>
  <c r="B141" i="103"/>
  <c r="G141" i="103"/>
  <c r="M159" i="121" s="1"/>
  <c r="A142" i="103"/>
  <c r="B142" i="103"/>
  <c r="G142" i="103"/>
  <c r="A143" i="103"/>
  <c r="B143" i="103"/>
  <c r="G143" i="103"/>
  <c r="H143" i="104" s="1"/>
  <c r="I143" i="104" s="1"/>
  <c r="A144" i="103"/>
  <c r="B144" i="103"/>
  <c r="G144" i="103"/>
  <c r="H144" i="104" s="1"/>
  <c r="I144" i="104" s="1"/>
  <c r="A145" i="103"/>
  <c r="B145" i="103"/>
  <c r="G145" i="103"/>
  <c r="A146" i="103"/>
  <c r="B146" i="103"/>
  <c r="G146" i="103"/>
  <c r="A147" i="103"/>
  <c r="M39" i="121" s="1"/>
  <c r="B147" i="103"/>
  <c r="G147" i="103"/>
  <c r="H147" i="104" s="1"/>
  <c r="I147" i="104" s="1"/>
  <c r="A148" i="103"/>
  <c r="B148" i="103"/>
  <c r="G148" i="103"/>
  <c r="A149" i="103"/>
  <c r="B149" i="103"/>
  <c r="G149" i="103"/>
  <c r="M168" i="121" s="1"/>
  <c r="A150" i="103"/>
  <c r="B150" i="103"/>
  <c r="G150" i="103"/>
  <c r="A151" i="103"/>
  <c r="B151" i="103"/>
  <c r="G151" i="103"/>
  <c r="H151" i="104" s="1"/>
  <c r="I151" i="104" s="1"/>
  <c r="A152" i="103"/>
  <c r="B152" i="103"/>
  <c r="G152" i="103"/>
  <c r="M171" i="121" s="1"/>
  <c r="A153" i="103"/>
  <c r="B153" i="103"/>
  <c r="G153" i="103"/>
  <c r="A154" i="103"/>
  <c r="B154" i="103"/>
  <c r="G154" i="103"/>
  <c r="A155" i="103"/>
  <c r="B155" i="103"/>
  <c r="G155" i="103"/>
  <c r="H155" i="104" s="1"/>
  <c r="I155" i="104" s="1"/>
  <c r="A156" i="103"/>
  <c r="B156" i="103"/>
  <c r="G156" i="103"/>
  <c r="H156" i="104" s="1"/>
  <c r="I156" i="104" s="1"/>
  <c r="A157" i="103"/>
  <c r="M112" i="121" s="1"/>
  <c r="B157" i="103"/>
  <c r="G157" i="103"/>
  <c r="M177" i="121" s="1"/>
  <c r="A158" i="103"/>
  <c r="B158" i="103"/>
  <c r="G158" i="103"/>
  <c r="A159" i="103"/>
  <c r="B159" i="103"/>
  <c r="G159" i="103"/>
  <c r="A160" i="103"/>
  <c r="B160" i="103"/>
  <c r="A161" i="103"/>
  <c r="B161" i="103"/>
  <c r="A162" i="103"/>
  <c r="B162" i="103"/>
  <c r="G162" i="103"/>
  <c r="G163" i="103" s="1"/>
  <c r="A163" i="103"/>
  <c r="B163" i="103"/>
  <c r="A164" i="103"/>
  <c r="B164" i="103"/>
  <c r="A165" i="103"/>
  <c r="B165" i="103"/>
  <c r="A166" i="103"/>
  <c r="B166" i="103"/>
  <c r="A167" i="103"/>
  <c r="B167" i="103"/>
  <c r="A168" i="103"/>
  <c r="B168" i="103"/>
  <c r="A169" i="103"/>
  <c r="B169" i="103"/>
  <c r="A170" i="103"/>
  <c r="B170" i="103"/>
  <c r="A171" i="103"/>
  <c r="B171" i="103"/>
  <c r="A172" i="103"/>
  <c r="B172" i="103"/>
  <c r="M172" i="121"/>
  <c r="A2" i="61"/>
  <c r="A3" i="61"/>
  <c r="A4" i="61"/>
  <c r="A5" i="61"/>
  <c r="B2" i="61"/>
  <c r="G5" i="61"/>
  <c r="G6" i="61"/>
  <c r="G7" i="61"/>
  <c r="G8" i="61"/>
  <c r="G9" i="61"/>
  <c r="G13" i="61"/>
  <c r="G14" i="61"/>
  <c r="G15" i="61"/>
  <c r="G17" i="61"/>
  <c r="G18" i="61"/>
  <c r="G20" i="61"/>
  <c r="G21" i="61"/>
  <c r="G22" i="61"/>
  <c r="G23" i="61"/>
  <c r="G24" i="61"/>
  <c r="G25" i="61"/>
  <c r="G26" i="61"/>
  <c r="G27" i="61"/>
  <c r="G30" i="61"/>
  <c r="G31" i="61"/>
  <c r="G33" i="61"/>
  <c r="G36" i="61"/>
  <c r="G37" i="61"/>
  <c r="G38" i="61"/>
  <c r="G39" i="61"/>
  <c r="G40" i="61"/>
  <c r="G41" i="61"/>
  <c r="G42" i="61"/>
  <c r="G45" i="61"/>
  <c r="G46" i="61"/>
  <c r="G47" i="61"/>
  <c r="G48" i="61"/>
  <c r="G49" i="61"/>
  <c r="G50" i="61"/>
  <c r="G51" i="61"/>
  <c r="G52" i="61"/>
  <c r="G53" i="61"/>
  <c r="G55" i="61"/>
  <c r="G56" i="61"/>
  <c r="G58" i="61"/>
  <c r="G59" i="61"/>
  <c r="G60" i="61"/>
  <c r="G61" i="61"/>
  <c r="G63" i="61"/>
  <c r="G64" i="61"/>
  <c r="G65" i="61"/>
  <c r="G66" i="61"/>
  <c r="G67" i="61"/>
  <c r="G68" i="61"/>
  <c r="G69" i="61"/>
  <c r="G70" i="61"/>
  <c r="G71" i="61"/>
  <c r="G72" i="61"/>
  <c r="G73" i="61"/>
  <c r="G74" i="61"/>
  <c r="G75" i="61"/>
  <c r="G76" i="61"/>
  <c r="G77" i="61"/>
  <c r="G78" i="61"/>
  <c r="G79" i="61"/>
  <c r="G80" i="61"/>
  <c r="G81" i="61"/>
  <c r="G82" i="61"/>
  <c r="G83" i="61"/>
  <c r="G84" i="61"/>
  <c r="G85" i="61"/>
  <c r="G86" i="61"/>
  <c r="G87" i="61"/>
  <c r="G88" i="61"/>
  <c r="G89" i="61"/>
  <c r="G90" i="61"/>
  <c r="G91" i="61"/>
  <c r="G92" i="61"/>
  <c r="G93" i="61"/>
  <c r="G94" i="61"/>
  <c r="G95" i="61"/>
  <c r="G97" i="61"/>
  <c r="G98" i="61"/>
  <c r="G99" i="61"/>
  <c r="G100" i="61"/>
  <c r="G101" i="61"/>
  <c r="G102" i="61"/>
  <c r="G103" i="61"/>
  <c r="G104" i="61"/>
  <c r="G105" i="61"/>
  <c r="G106" i="61"/>
  <c r="G107" i="61"/>
  <c r="G108" i="61"/>
  <c r="G109" i="61"/>
  <c r="G110" i="61"/>
  <c r="G111" i="61"/>
  <c r="K122" i="121" s="1"/>
  <c r="L122" i="121" s="1"/>
  <c r="G112" i="61"/>
  <c r="G113" i="61"/>
  <c r="G114" i="61"/>
  <c r="G115" i="61"/>
  <c r="G116" i="61"/>
  <c r="G117" i="61"/>
  <c r="G118" i="61"/>
  <c r="G119" i="61"/>
  <c r="G120" i="61"/>
  <c r="G121" i="61"/>
  <c r="G122" i="61"/>
  <c r="G123" i="61"/>
  <c r="G127" i="61"/>
  <c r="G129" i="61"/>
  <c r="G132" i="61"/>
  <c r="G133" i="61"/>
  <c r="G135" i="61"/>
  <c r="G136" i="61"/>
  <c r="G138" i="61"/>
  <c r="G139" i="61"/>
  <c r="G140" i="61"/>
  <c r="G141" i="61"/>
  <c r="G142" i="61"/>
  <c r="G145" i="61"/>
  <c r="G146" i="61"/>
  <c r="G147" i="61"/>
  <c r="G149" i="61"/>
  <c r="G150" i="61"/>
  <c r="G152" i="61"/>
  <c r="G153" i="61"/>
  <c r="G154" i="61"/>
  <c r="G157" i="61"/>
  <c r="G158" i="61"/>
  <c r="G159" i="61"/>
  <c r="B3" i="61"/>
  <c r="B4" i="61"/>
  <c r="B5" i="61"/>
  <c r="A6" i="61"/>
  <c r="B6" i="61"/>
  <c r="A7" i="61"/>
  <c r="B7" i="61"/>
  <c r="A8" i="61"/>
  <c r="B8" i="61"/>
  <c r="A9" i="61"/>
  <c r="B9" i="61"/>
  <c r="A10" i="61"/>
  <c r="B10" i="61"/>
  <c r="A11" i="61"/>
  <c r="B11" i="61"/>
  <c r="A13" i="61"/>
  <c r="B13" i="61"/>
  <c r="A14" i="61"/>
  <c r="B14" i="61"/>
  <c r="A15" i="61"/>
  <c r="B15" i="61"/>
  <c r="A16" i="61"/>
  <c r="B16" i="61"/>
  <c r="A17" i="61"/>
  <c r="B17" i="61"/>
  <c r="A18" i="61"/>
  <c r="B18" i="61"/>
  <c r="A19" i="61"/>
  <c r="B19" i="61"/>
  <c r="A20" i="61"/>
  <c r="B20" i="61"/>
  <c r="A21" i="61"/>
  <c r="B21" i="61"/>
  <c r="A22" i="61"/>
  <c r="B22" i="61"/>
  <c r="A23" i="61"/>
  <c r="B23" i="61"/>
  <c r="A24" i="61"/>
  <c r="B24" i="61"/>
  <c r="A25" i="61"/>
  <c r="B25" i="61"/>
  <c r="A26" i="61"/>
  <c r="B26" i="61"/>
  <c r="A27" i="61"/>
  <c r="B27" i="61"/>
  <c r="A28" i="61"/>
  <c r="B28" i="61"/>
  <c r="A29" i="61"/>
  <c r="B29" i="61"/>
  <c r="A30" i="61"/>
  <c r="B30" i="61"/>
  <c r="A31" i="61"/>
  <c r="B31" i="61"/>
  <c r="A33" i="61"/>
  <c r="B33" i="61"/>
  <c r="A34" i="61"/>
  <c r="B34" i="61"/>
  <c r="A35" i="61"/>
  <c r="B35" i="61"/>
  <c r="A36" i="61"/>
  <c r="B36" i="61"/>
  <c r="A37" i="61"/>
  <c r="B37" i="61"/>
  <c r="A38" i="61"/>
  <c r="B38" i="61"/>
  <c r="A39" i="61"/>
  <c r="B39" i="61"/>
  <c r="A40" i="61"/>
  <c r="B40" i="61"/>
  <c r="A41" i="61"/>
  <c r="B41" i="61"/>
  <c r="A42" i="61"/>
  <c r="B42" i="61"/>
  <c r="A43" i="61"/>
  <c r="B43" i="61"/>
  <c r="A44" i="61"/>
  <c r="B44" i="61"/>
  <c r="A45" i="61"/>
  <c r="B45" i="61"/>
  <c r="A46" i="61"/>
  <c r="B46" i="61"/>
  <c r="A47" i="61"/>
  <c r="B47" i="61"/>
  <c r="A48" i="61"/>
  <c r="B48" i="61"/>
  <c r="A49" i="61"/>
  <c r="B49" i="61"/>
  <c r="A50" i="61"/>
  <c r="B50" i="61"/>
  <c r="A51" i="61"/>
  <c r="B51" i="61"/>
  <c r="A52" i="61"/>
  <c r="B52" i="61"/>
  <c r="A53" i="61"/>
  <c r="B53" i="61"/>
  <c r="A55" i="61"/>
  <c r="B55" i="61"/>
  <c r="A56" i="61"/>
  <c r="B56" i="61"/>
  <c r="A58" i="61"/>
  <c r="B58" i="61"/>
  <c r="A59" i="61"/>
  <c r="B59" i="61"/>
  <c r="A60" i="61"/>
  <c r="B60" i="61"/>
  <c r="A61" i="61"/>
  <c r="B61" i="61"/>
  <c r="A62" i="61"/>
  <c r="B62" i="61"/>
  <c r="A63" i="61"/>
  <c r="B63" i="61"/>
  <c r="A64" i="61"/>
  <c r="B64" i="61"/>
  <c r="A65" i="61"/>
  <c r="B65" i="61"/>
  <c r="A66" i="61"/>
  <c r="B66" i="61"/>
  <c r="A67" i="61"/>
  <c r="B67" i="61"/>
  <c r="A68" i="61"/>
  <c r="B68" i="61"/>
  <c r="A69" i="61"/>
  <c r="B69" i="61"/>
  <c r="A70" i="61"/>
  <c r="B70" i="61"/>
  <c r="A71" i="61"/>
  <c r="B71" i="61"/>
  <c r="A72" i="61"/>
  <c r="B72" i="61"/>
  <c r="A73" i="61"/>
  <c r="B73" i="61"/>
  <c r="A74" i="61"/>
  <c r="B74" i="61"/>
  <c r="A75" i="61"/>
  <c r="B75" i="61"/>
  <c r="A76" i="61"/>
  <c r="B76" i="61"/>
  <c r="A77" i="61"/>
  <c r="B77" i="61"/>
  <c r="A78" i="61"/>
  <c r="B78" i="61"/>
  <c r="A79" i="61"/>
  <c r="B79" i="61"/>
  <c r="A80" i="61"/>
  <c r="B80" i="61"/>
  <c r="A81" i="61"/>
  <c r="B81" i="61"/>
  <c r="A82" i="61"/>
  <c r="B82" i="61"/>
  <c r="A83" i="61"/>
  <c r="B83" i="61"/>
  <c r="A84" i="61"/>
  <c r="B84" i="61"/>
  <c r="A85" i="61"/>
  <c r="B85" i="61"/>
  <c r="A86" i="61"/>
  <c r="B86" i="61"/>
  <c r="A87" i="61"/>
  <c r="B87" i="61"/>
  <c r="A88" i="61"/>
  <c r="B88" i="61"/>
  <c r="A89" i="61"/>
  <c r="B89" i="61"/>
  <c r="A90" i="61"/>
  <c r="B90" i="61"/>
  <c r="A91" i="61"/>
  <c r="B91" i="61"/>
  <c r="A92" i="61"/>
  <c r="B92" i="61"/>
  <c r="A93" i="61"/>
  <c r="B93" i="61"/>
  <c r="A94" i="61"/>
  <c r="B94" i="61"/>
  <c r="A95" i="61"/>
  <c r="B95" i="61"/>
  <c r="A97" i="61"/>
  <c r="B97" i="61"/>
  <c r="A98" i="61"/>
  <c r="B98" i="61"/>
  <c r="A99" i="61"/>
  <c r="B99" i="61"/>
  <c r="A100" i="61"/>
  <c r="B100" i="61"/>
  <c r="A101" i="61"/>
  <c r="B101" i="61"/>
  <c r="A102" i="61"/>
  <c r="B102" i="61"/>
  <c r="A103" i="61"/>
  <c r="B103" i="61"/>
  <c r="A104" i="61"/>
  <c r="B104" i="61"/>
  <c r="A105" i="61"/>
  <c r="B105" i="61"/>
  <c r="A106" i="61"/>
  <c r="B106" i="61"/>
  <c r="A107" i="61"/>
  <c r="B107" i="61"/>
  <c r="A108" i="61"/>
  <c r="B108" i="61"/>
  <c r="A109" i="61"/>
  <c r="B109" i="61"/>
  <c r="A110" i="61"/>
  <c r="B110" i="61"/>
  <c r="A111" i="61"/>
  <c r="B111" i="61"/>
  <c r="A112" i="61"/>
  <c r="B112" i="61"/>
  <c r="A113" i="61"/>
  <c r="B113" i="61"/>
  <c r="A114" i="61"/>
  <c r="B114" i="61"/>
  <c r="A115" i="61"/>
  <c r="B115" i="61"/>
  <c r="A116" i="61"/>
  <c r="B116" i="61"/>
  <c r="A117" i="61"/>
  <c r="B117" i="61"/>
  <c r="A118" i="61"/>
  <c r="B118" i="61"/>
  <c r="A119" i="61"/>
  <c r="B119" i="61"/>
  <c r="A120" i="61"/>
  <c r="B120" i="61"/>
  <c r="A121" i="61"/>
  <c r="B121" i="61"/>
  <c r="A122" i="61"/>
  <c r="B122" i="61"/>
  <c r="A123" i="61"/>
  <c r="B123" i="61"/>
  <c r="A124" i="61"/>
  <c r="B124" i="61"/>
  <c r="A125" i="61"/>
  <c r="B125" i="61"/>
  <c r="A127" i="61"/>
  <c r="B127" i="61"/>
  <c r="A128" i="61"/>
  <c r="B128" i="61"/>
  <c r="A129" i="61"/>
  <c r="B129" i="61"/>
  <c r="A131" i="61"/>
  <c r="B131" i="61"/>
  <c r="A132" i="61"/>
  <c r="B132" i="61"/>
  <c r="A133" i="61"/>
  <c r="B133" i="61"/>
  <c r="A134" i="61"/>
  <c r="B134" i="61"/>
  <c r="A135" i="61"/>
  <c r="B135" i="61"/>
  <c r="A136" i="61"/>
  <c r="B136" i="61"/>
  <c r="A137" i="61"/>
  <c r="B137" i="61"/>
  <c r="A138" i="61"/>
  <c r="B138" i="61"/>
  <c r="A139" i="61"/>
  <c r="B139" i="61"/>
  <c r="A140" i="61"/>
  <c r="B140" i="61"/>
  <c r="A141" i="61"/>
  <c r="B141" i="61"/>
  <c r="A142" i="61"/>
  <c r="B142" i="61"/>
  <c r="A143" i="61"/>
  <c r="B143" i="61"/>
  <c r="A144" i="61"/>
  <c r="B144" i="61"/>
  <c r="A145" i="61"/>
  <c r="B145" i="61"/>
  <c r="A146" i="61"/>
  <c r="B146" i="61"/>
  <c r="A147" i="61"/>
  <c r="B147" i="61"/>
  <c r="A148" i="61"/>
  <c r="B148" i="61"/>
  <c r="A149" i="61"/>
  <c r="B149" i="61"/>
  <c r="A150" i="61"/>
  <c r="B150" i="61"/>
  <c r="A151" i="61"/>
  <c r="B151" i="61"/>
  <c r="A152" i="61"/>
  <c r="B152" i="61"/>
  <c r="A153" i="61"/>
  <c r="B153" i="61"/>
  <c r="A154" i="61"/>
  <c r="B154" i="61"/>
  <c r="A155" i="61"/>
  <c r="B155" i="61"/>
  <c r="A156" i="61"/>
  <c r="B156" i="61"/>
  <c r="A157" i="61"/>
  <c r="B157" i="61"/>
  <c r="A158" i="61"/>
  <c r="B158" i="61"/>
  <c r="A159" i="61"/>
  <c r="B159" i="61"/>
  <c r="A160" i="61"/>
  <c r="B160" i="61"/>
  <c r="A161" i="61"/>
  <c r="B161" i="61"/>
  <c r="A162" i="61"/>
  <c r="B162" i="61"/>
  <c r="E162" i="61"/>
  <c r="A163" i="61"/>
  <c r="B163" i="61"/>
  <c r="G66" i="55"/>
  <c r="K188" i="121" s="1"/>
  <c r="A164" i="61"/>
  <c r="B164" i="61"/>
  <c r="A165" i="61"/>
  <c r="B165" i="61"/>
  <c r="A166" i="61"/>
  <c r="B166" i="61"/>
  <c r="A167" i="61"/>
  <c r="B167" i="61"/>
  <c r="A168" i="61"/>
  <c r="B168" i="61"/>
  <c r="A169" i="61"/>
  <c r="B169" i="61"/>
  <c r="A170" i="61"/>
  <c r="B170" i="61"/>
  <c r="A171" i="61"/>
  <c r="B171" i="61"/>
  <c r="A172" i="61"/>
  <c r="B172" i="61"/>
  <c r="A173" i="61"/>
  <c r="A174" i="61"/>
  <c r="A175" i="61"/>
  <c r="A176" i="61"/>
  <c r="B173" i="61"/>
  <c r="B174" i="61"/>
  <c r="B175" i="61"/>
  <c r="B176" i="61"/>
  <c r="A177" i="61"/>
  <c r="B177" i="61"/>
  <c r="A178" i="61"/>
  <c r="B178" i="61"/>
  <c r="A179" i="61"/>
  <c r="B179" i="61"/>
  <c r="A180" i="61"/>
  <c r="B180" i="61"/>
  <c r="A181" i="61"/>
  <c r="B181" i="61"/>
  <c r="A182" i="61"/>
  <c r="B182" i="61"/>
  <c r="A183" i="61"/>
  <c r="B183" i="61"/>
  <c r="A184" i="61"/>
  <c r="B184" i="61"/>
  <c r="A185" i="61"/>
  <c r="B185" i="61"/>
  <c r="A2" i="62"/>
  <c r="A3" i="62"/>
  <c r="A4" i="62"/>
  <c r="A5" i="62"/>
  <c r="B2" i="62"/>
  <c r="G5" i="62"/>
  <c r="G6" i="62"/>
  <c r="G7" i="62"/>
  <c r="G8" i="62"/>
  <c r="G9" i="62"/>
  <c r="G17" i="62"/>
  <c r="G18" i="62"/>
  <c r="G20" i="62"/>
  <c r="G21" i="62"/>
  <c r="G22" i="62"/>
  <c r="G23" i="62"/>
  <c r="G24" i="62"/>
  <c r="G25" i="62"/>
  <c r="G26" i="62"/>
  <c r="G27" i="62"/>
  <c r="G30" i="62"/>
  <c r="G31" i="62"/>
  <c r="G33" i="62"/>
  <c r="G36" i="62"/>
  <c r="G37" i="62"/>
  <c r="G38" i="62"/>
  <c r="G39" i="62"/>
  <c r="G40" i="62"/>
  <c r="G41" i="62"/>
  <c r="G42" i="62"/>
  <c r="G45" i="62"/>
  <c r="G46" i="62"/>
  <c r="G47" i="62"/>
  <c r="G48" i="62"/>
  <c r="G49" i="62"/>
  <c r="G50" i="62"/>
  <c r="G51" i="62"/>
  <c r="G52" i="62"/>
  <c r="G53" i="62"/>
  <c r="G55" i="62"/>
  <c r="G56" i="62"/>
  <c r="G58" i="62"/>
  <c r="G59" i="62"/>
  <c r="G60" i="62"/>
  <c r="G61" i="62"/>
  <c r="G63" i="62"/>
  <c r="G64" i="62"/>
  <c r="G65" i="62"/>
  <c r="G66" i="62"/>
  <c r="G67" i="62"/>
  <c r="G68" i="62"/>
  <c r="G69" i="62"/>
  <c r="G70" i="62"/>
  <c r="G71" i="62"/>
  <c r="G72" i="62"/>
  <c r="G73" i="62"/>
  <c r="G74" i="62"/>
  <c r="G75" i="62"/>
  <c r="G76" i="62"/>
  <c r="G77" i="62"/>
  <c r="G78" i="62"/>
  <c r="G79" i="62"/>
  <c r="G80" i="62"/>
  <c r="G81" i="62"/>
  <c r="G82" i="62"/>
  <c r="G83" i="62"/>
  <c r="G84" i="62"/>
  <c r="G85" i="62"/>
  <c r="G86" i="62"/>
  <c r="G87" i="62"/>
  <c r="G88" i="62"/>
  <c r="G89" i="62"/>
  <c r="G90" i="62"/>
  <c r="G91" i="62"/>
  <c r="G92" i="62"/>
  <c r="G93" i="62"/>
  <c r="G94" i="62"/>
  <c r="G95" i="62"/>
  <c r="G97" i="62"/>
  <c r="G98" i="62"/>
  <c r="G99" i="62"/>
  <c r="G100" i="62"/>
  <c r="G101" i="62"/>
  <c r="G102" i="62"/>
  <c r="G103" i="62"/>
  <c r="G104" i="62"/>
  <c r="G105" i="62"/>
  <c r="G106" i="62"/>
  <c r="G107" i="62"/>
  <c r="G108" i="62"/>
  <c r="G109" i="62"/>
  <c r="G110" i="62"/>
  <c r="G111" i="62"/>
  <c r="G112" i="62"/>
  <c r="G113" i="62"/>
  <c r="G114" i="62"/>
  <c r="G115" i="62"/>
  <c r="G116" i="62"/>
  <c r="G117" i="62"/>
  <c r="G118" i="62"/>
  <c r="G119" i="62"/>
  <c r="G120" i="62"/>
  <c r="G121" i="62"/>
  <c r="G122" i="62"/>
  <c r="G123" i="62"/>
  <c r="G127" i="62"/>
  <c r="G132" i="62"/>
  <c r="G133" i="62"/>
  <c r="G135" i="62"/>
  <c r="G136" i="62"/>
  <c r="G138" i="62"/>
  <c r="G139" i="62"/>
  <c r="G140" i="62"/>
  <c r="G141" i="62"/>
  <c r="G142" i="62"/>
  <c r="G145" i="62"/>
  <c r="G146" i="62"/>
  <c r="G147" i="62"/>
  <c r="G149" i="62"/>
  <c r="G150" i="62"/>
  <c r="G152" i="62"/>
  <c r="G153" i="62"/>
  <c r="G154" i="62"/>
  <c r="G157" i="62"/>
  <c r="G158" i="62"/>
  <c r="G159" i="62"/>
  <c r="B3" i="62"/>
  <c r="B4" i="62"/>
  <c r="B5" i="62"/>
  <c r="A6" i="62"/>
  <c r="B6" i="62"/>
  <c r="A7" i="62"/>
  <c r="B7" i="62"/>
  <c r="A8" i="62"/>
  <c r="B8" i="62"/>
  <c r="A9" i="62"/>
  <c r="J72" i="121" s="1"/>
  <c r="H29" i="120" s="1"/>
  <c r="B9" i="62"/>
  <c r="A10" i="62"/>
  <c r="B10" i="62"/>
  <c r="A11" i="62"/>
  <c r="B11" i="62"/>
  <c r="A13" i="62"/>
  <c r="B13" i="62"/>
  <c r="A14" i="62"/>
  <c r="B14" i="62"/>
  <c r="A15" i="62"/>
  <c r="B15" i="62"/>
  <c r="A16" i="62"/>
  <c r="B16" i="62"/>
  <c r="A17" i="62"/>
  <c r="B17" i="62"/>
  <c r="A18" i="62"/>
  <c r="B18" i="62"/>
  <c r="A19" i="62"/>
  <c r="B19" i="62"/>
  <c r="A20" i="62"/>
  <c r="B20" i="62"/>
  <c r="A21" i="62"/>
  <c r="B21" i="62"/>
  <c r="A22" i="62"/>
  <c r="B22" i="62"/>
  <c r="A23" i="62"/>
  <c r="B23" i="62"/>
  <c r="A24" i="62"/>
  <c r="B24" i="62"/>
  <c r="A25" i="62"/>
  <c r="B25" i="62"/>
  <c r="A26" i="62"/>
  <c r="B26" i="62"/>
  <c r="A27" i="62"/>
  <c r="B27" i="62"/>
  <c r="A28" i="62"/>
  <c r="B28" i="62"/>
  <c r="A29" i="62"/>
  <c r="B29" i="62"/>
  <c r="A30" i="62"/>
  <c r="B30" i="62"/>
  <c r="A31" i="62"/>
  <c r="B31" i="62"/>
  <c r="A33" i="62"/>
  <c r="B33" i="62"/>
  <c r="A34" i="62"/>
  <c r="B34" i="62"/>
  <c r="A35" i="62"/>
  <c r="B35" i="62"/>
  <c r="A36" i="62"/>
  <c r="B36" i="62"/>
  <c r="A37" i="62"/>
  <c r="B37" i="62"/>
  <c r="A38" i="62"/>
  <c r="B38" i="62"/>
  <c r="A39" i="62"/>
  <c r="B39" i="62"/>
  <c r="A40" i="62"/>
  <c r="B40" i="62"/>
  <c r="A41" i="62"/>
  <c r="B41" i="62"/>
  <c r="A42" i="62"/>
  <c r="B42" i="62"/>
  <c r="A43" i="62"/>
  <c r="B43" i="62"/>
  <c r="A44" i="62"/>
  <c r="B44" i="62"/>
  <c r="A45" i="62"/>
  <c r="B45" i="62"/>
  <c r="A46" i="62"/>
  <c r="B46" i="62"/>
  <c r="A47" i="62"/>
  <c r="B47" i="62"/>
  <c r="A48" i="62"/>
  <c r="B48" i="62"/>
  <c r="A49" i="62"/>
  <c r="B49" i="62"/>
  <c r="A50" i="62"/>
  <c r="B50" i="62"/>
  <c r="A51" i="62"/>
  <c r="B51" i="62"/>
  <c r="A52" i="62"/>
  <c r="B52" i="62"/>
  <c r="A53" i="62"/>
  <c r="B53" i="62"/>
  <c r="A55" i="62"/>
  <c r="B55" i="62"/>
  <c r="A56" i="62"/>
  <c r="B56" i="62"/>
  <c r="A58" i="62"/>
  <c r="B58" i="62"/>
  <c r="A59" i="62"/>
  <c r="B59" i="62"/>
  <c r="A60" i="62"/>
  <c r="B60" i="62"/>
  <c r="A61" i="62"/>
  <c r="B61" i="62"/>
  <c r="A62" i="62"/>
  <c r="B62" i="62"/>
  <c r="A63" i="62"/>
  <c r="B63" i="62"/>
  <c r="A64" i="62"/>
  <c r="B64" i="62"/>
  <c r="A65" i="62"/>
  <c r="B65" i="62"/>
  <c r="A66" i="62"/>
  <c r="B66" i="62"/>
  <c r="A67" i="62"/>
  <c r="B67" i="62"/>
  <c r="A68" i="62"/>
  <c r="B68" i="62"/>
  <c r="A69" i="62"/>
  <c r="B69" i="62"/>
  <c r="A70" i="62"/>
  <c r="B70" i="62"/>
  <c r="A71" i="62"/>
  <c r="B71" i="62"/>
  <c r="A72" i="62"/>
  <c r="B72" i="62"/>
  <c r="A73" i="62"/>
  <c r="B73" i="62"/>
  <c r="A74" i="62"/>
  <c r="B74" i="62"/>
  <c r="A75" i="62"/>
  <c r="B75" i="62"/>
  <c r="A76" i="62"/>
  <c r="B76" i="62"/>
  <c r="A77" i="62"/>
  <c r="B77" i="62"/>
  <c r="A78" i="62"/>
  <c r="B78" i="62"/>
  <c r="A79" i="62"/>
  <c r="B79" i="62"/>
  <c r="A80" i="62"/>
  <c r="B80" i="62"/>
  <c r="A81" i="62"/>
  <c r="B81" i="62"/>
  <c r="A82" i="62"/>
  <c r="B82" i="62"/>
  <c r="A83" i="62"/>
  <c r="B83" i="62"/>
  <c r="A84" i="62"/>
  <c r="B84" i="62"/>
  <c r="A85" i="62"/>
  <c r="B85" i="62"/>
  <c r="A86" i="62"/>
  <c r="B86" i="62"/>
  <c r="A87" i="62"/>
  <c r="B87" i="62"/>
  <c r="A88" i="62"/>
  <c r="B88" i="62"/>
  <c r="A89" i="62"/>
  <c r="B89" i="62"/>
  <c r="A90" i="62"/>
  <c r="B90" i="62"/>
  <c r="A91" i="62"/>
  <c r="B91" i="62"/>
  <c r="A92" i="62"/>
  <c r="B92" i="62"/>
  <c r="A93" i="62"/>
  <c r="B93" i="62"/>
  <c r="A94" i="62"/>
  <c r="B94" i="62"/>
  <c r="A95" i="62"/>
  <c r="B95" i="62"/>
  <c r="A97" i="62"/>
  <c r="B97" i="62"/>
  <c r="A98" i="62"/>
  <c r="B98" i="62"/>
  <c r="A99" i="62"/>
  <c r="B99" i="62"/>
  <c r="A100" i="62"/>
  <c r="B100" i="62"/>
  <c r="A101" i="62"/>
  <c r="B101" i="62"/>
  <c r="A102" i="62"/>
  <c r="B102" i="62"/>
  <c r="A103" i="62"/>
  <c r="B103" i="62"/>
  <c r="A104" i="62"/>
  <c r="B104" i="62"/>
  <c r="A105" i="62"/>
  <c r="B105" i="62"/>
  <c r="A106" i="62"/>
  <c r="B106" i="62"/>
  <c r="A107" i="62"/>
  <c r="B107" i="62"/>
  <c r="A108" i="62"/>
  <c r="B108" i="62"/>
  <c r="A109" i="62"/>
  <c r="B109" i="62"/>
  <c r="A110" i="62"/>
  <c r="B110" i="62"/>
  <c r="A111" i="62"/>
  <c r="B111" i="62"/>
  <c r="A112" i="62"/>
  <c r="B112" i="62"/>
  <c r="A113" i="62"/>
  <c r="B113" i="62"/>
  <c r="A114" i="62"/>
  <c r="B114" i="62"/>
  <c r="A115" i="62"/>
  <c r="B115" i="62"/>
  <c r="A116" i="62"/>
  <c r="B116" i="62"/>
  <c r="A117" i="62"/>
  <c r="B117" i="62"/>
  <c r="A118" i="62"/>
  <c r="B118" i="62"/>
  <c r="A119" i="62"/>
  <c r="B119" i="62"/>
  <c r="A120" i="62"/>
  <c r="B120" i="62"/>
  <c r="A121" i="62"/>
  <c r="B121" i="62"/>
  <c r="A122" i="62"/>
  <c r="B122" i="62"/>
  <c r="A123" i="62"/>
  <c r="B123" i="62"/>
  <c r="A124" i="62"/>
  <c r="B124" i="62"/>
  <c r="A125" i="62"/>
  <c r="B125" i="62"/>
  <c r="A127" i="62"/>
  <c r="B127" i="62"/>
  <c r="A128" i="62"/>
  <c r="B128" i="62"/>
  <c r="A129" i="62"/>
  <c r="B129" i="62"/>
  <c r="A131" i="62"/>
  <c r="B131" i="62"/>
  <c r="A132" i="62"/>
  <c r="B132" i="62"/>
  <c r="A133" i="62"/>
  <c r="B133" i="62"/>
  <c r="A134" i="62"/>
  <c r="B134" i="62"/>
  <c r="A135" i="62"/>
  <c r="B135" i="62"/>
  <c r="A136" i="62"/>
  <c r="B136" i="62"/>
  <c r="A137" i="62"/>
  <c r="B137" i="62"/>
  <c r="A138" i="62"/>
  <c r="B138" i="62"/>
  <c r="A139" i="62"/>
  <c r="B139" i="62"/>
  <c r="A140" i="62"/>
  <c r="B140" i="62"/>
  <c r="A141" i="62"/>
  <c r="B141" i="62"/>
  <c r="A142" i="62"/>
  <c r="B142" i="62"/>
  <c r="A143" i="62"/>
  <c r="B143" i="62"/>
  <c r="A144" i="62"/>
  <c r="B144" i="62"/>
  <c r="A145" i="62"/>
  <c r="B145" i="62"/>
  <c r="A146" i="62"/>
  <c r="B146" i="62"/>
  <c r="A147" i="62"/>
  <c r="B147" i="62"/>
  <c r="A148" i="62"/>
  <c r="B148" i="62"/>
  <c r="A149" i="62"/>
  <c r="B149" i="62"/>
  <c r="A150" i="62"/>
  <c r="B150" i="62"/>
  <c r="A151" i="62"/>
  <c r="B151" i="62"/>
  <c r="A152" i="62"/>
  <c r="B152" i="62"/>
  <c r="A153" i="62"/>
  <c r="B153" i="62"/>
  <c r="A154" i="62"/>
  <c r="B154" i="62"/>
  <c r="A155" i="62"/>
  <c r="B155" i="62"/>
  <c r="A156" i="62"/>
  <c r="B156" i="62"/>
  <c r="A157" i="62"/>
  <c r="B157" i="62"/>
  <c r="A158" i="62"/>
  <c r="B158" i="62"/>
  <c r="A159" i="62"/>
  <c r="B159" i="62"/>
  <c r="A160" i="62"/>
  <c r="B160" i="62"/>
  <c r="G160" i="62"/>
  <c r="A161" i="62"/>
  <c r="B161" i="62"/>
  <c r="A162" i="62"/>
  <c r="B162" i="62"/>
  <c r="A163" i="62"/>
  <c r="B163" i="62"/>
  <c r="A164" i="62"/>
  <c r="B164" i="62"/>
  <c r="E164" i="62"/>
  <c r="E165" i="62" s="1"/>
  <c r="F65" i="55"/>
  <c r="F164" i="62" s="1"/>
  <c r="F165" i="62" s="1"/>
  <c r="G65" i="55"/>
  <c r="G164" i="62" s="1"/>
  <c r="A165" i="62"/>
  <c r="B165" i="62"/>
  <c r="A166" i="62"/>
  <c r="B166" i="62"/>
  <c r="A167" i="62"/>
  <c r="B167" i="62"/>
  <c r="A168" i="62"/>
  <c r="B168" i="62"/>
  <c r="A169" i="62"/>
  <c r="B169" i="62"/>
  <c r="A170" i="62"/>
  <c r="B170" i="62"/>
  <c r="A171" i="62"/>
  <c r="B171" i="62"/>
  <c r="A172" i="62"/>
  <c r="B172" i="62"/>
  <c r="A173" i="62"/>
  <c r="B173" i="62"/>
  <c r="A174" i="62"/>
  <c r="B174" i="62"/>
  <c r="A175" i="62"/>
  <c r="B175" i="62"/>
  <c r="A176" i="62"/>
  <c r="B176" i="62"/>
  <c r="A177" i="62"/>
  <c r="B177" i="62"/>
  <c r="A178" i="62"/>
  <c r="B178" i="62"/>
  <c r="A179" i="62"/>
  <c r="B179" i="62"/>
  <c r="A180" i="62"/>
  <c r="B180" i="62"/>
  <c r="A181" i="62"/>
  <c r="B181" i="62"/>
  <c r="A182" i="62"/>
  <c r="B182" i="62"/>
  <c r="G83" i="120"/>
  <c r="A2" i="100"/>
  <c r="A3" i="100"/>
  <c r="A4" i="100"/>
  <c r="A5" i="100"/>
  <c r="B2" i="100"/>
  <c r="O5" i="100"/>
  <c r="O6" i="100"/>
  <c r="O7" i="100"/>
  <c r="E7" i="100" s="1"/>
  <c r="O8" i="100"/>
  <c r="E8" i="100" s="1"/>
  <c r="O9" i="100"/>
  <c r="E9" i="100" s="1"/>
  <c r="O13" i="100"/>
  <c r="E13" i="100" s="1"/>
  <c r="O14" i="100"/>
  <c r="E14" i="100" s="1"/>
  <c r="O15" i="100"/>
  <c r="E15" i="100" s="1"/>
  <c r="O17" i="100"/>
  <c r="E17" i="100" s="1"/>
  <c r="E16" i="100" s="1"/>
  <c r="O18" i="100"/>
  <c r="E18" i="100" s="1"/>
  <c r="O20" i="100"/>
  <c r="E20" i="100" s="1"/>
  <c r="O21" i="100"/>
  <c r="O22" i="100"/>
  <c r="E22" i="100" s="1"/>
  <c r="O23" i="100"/>
  <c r="E23" i="100" s="1"/>
  <c r="F28" i="121"/>
  <c r="O24" i="100"/>
  <c r="E24" i="100" s="1"/>
  <c r="O25" i="100"/>
  <c r="E25" i="100" s="1"/>
  <c r="O26" i="100"/>
  <c r="E26" i="100" s="1"/>
  <c r="O27" i="100"/>
  <c r="E27" i="100" s="1"/>
  <c r="O30" i="100"/>
  <c r="E30" i="100" s="1"/>
  <c r="O31" i="100"/>
  <c r="E31" i="100" s="1"/>
  <c r="O33" i="100"/>
  <c r="E33" i="100" s="1"/>
  <c r="O36" i="100"/>
  <c r="E36" i="100" s="1"/>
  <c r="O37" i="100"/>
  <c r="O38" i="100"/>
  <c r="E38" i="100" s="1"/>
  <c r="O39" i="100"/>
  <c r="E39" i="100" s="1"/>
  <c r="O40" i="100"/>
  <c r="E40" i="100" s="1"/>
  <c r="O41" i="100"/>
  <c r="E41" i="100" s="1"/>
  <c r="O42" i="100"/>
  <c r="E42" i="100" s="1"/>
  <c r="O45" i="100"/>
  <c r="E45" i="100" s="1"/>
  <c r="O46" i="100"/>
  <c r="E46" i="100" s="1"/>
  <c r="O47" i="100"/>
  <c r="E47" i="100" s="1"/>
  <c r="O48" i="100"/>
  <c r="E48" i="100" s="1"/>
  <c r="O49" i="100"/>
  <c r="O50" i="100"/>
  <c r="O51" i="100"/>
  <c r="O52" i="100"/>
  <c r="E52" i="100" s="1"/>
  <c r="O53" i="100"/>
  <c r="O55" i="100"/>
  <c r="E55" i="100" s="1"/>
  <c r="F63" i="121" s="1"/>
  <c r="D20" i="120" s="1"/>
  <c r="O56" i="100"/>
  <c r="O58" i="100"/>
  <c r="E58" i="100" s="1"/>
  <c r="O59" i="100"/>
  <c r="O60" i="100"/>
  <c r="E60" i="100" s="1"/>
  <c r="O61" i="100"/>
  <c r="E61" i="100" s="1"/>
  <c r="O63" i="100"/>
  <c r="E63" i="100" s="1"/>
  <c r="O64" i="100"/>
  <c r="E64" i="100" s="1"/>
  <c r="O65" i="100"/>
  <c r="E65" i="100" s="1"/>
  <c r="F73" i="121" s="1"/>
  <c r="E100" i="67" s="1"/>
  <c r="O66" i="100"/>
  <c r="E66" i="100" s="1"/>
  <c r="O67" i="100"/>
  <c r="O68" i="100"/>
  <c r="E68" i="100" s="1"/>
  <c r="O69" i="100"/>
  <c r="O70" i="100"/>
  <c r="E70" i="100" s="1"/>
  <c r="O71" i="100"/>
  <c r="E71" i="100" s="1"/>
  <c r="O72" i="100"/>
  <c r="E72" i="100" s="1"/>
  <c r="O73" i="100"/>
  <c r="E73" i="100" s="1"/>
  <c r="F83" i="121" s="1"/>
  <c r="D43" i="120" s="1"/>
  <c r="O74" i="100"/>
  <c r="E74" i="100" s="1"/>
  <c r="O75" i="100"/>
  <c r="O76" i="100"/>
  <c r="O77" i="100"/>
  <c r="E77" i="100" s="1"/>
  <c r="O78" i="100"/>
  <c r="E78" i="100" s="1"/>
  <c r="O79" i="100"/>
  <c r="E79" i="100" s="1"/>
  <c r="O80" i="100"/>
  <c r="E80" i="100" s="1"/>
  <c r="O81" i="100"/>
  <c r="O82" i="100"/>
  <c r="E82" i="100" s="1"/>
  <c r="O83" i="100"/>
  <c r="O84" i="100"/>
  <c r="O85" i="100"/>
  <c r="O86" i="100"/>
  <c r="E86" i="100" s="1"/>
  <c r="O87" i="100"/>
  <c r="O88" i="100"/>
  <c r="E88" i="100" s="1"/>
  <c r="O89" i="100"/>
  <c r="E89" i="100" s="1"/>
  <c r="F100" i="121" s="1"/>
  <c r="O90" i="100"/>
  <c r="E90" i="100" s="1"/>
  <c r="O91" i="100"/>
  <c r="O92" i="100"/>
  <c r="O93" i="100"/>
  <c r="E93" i="100" s="1"/>
  <c r="O94" i="100"/>
  <c r="E94" i="100" s="1"/>
  <c r="O95" i="100"/>
  <c r="E95" i="100" s="1"/>
  <c r="O97" i="100"/>
  <c r="E97" i="100" s="1"/>
  <c r="O98" i="100"/>
  <c r="E98" i="100" s="1"/>
  <c r="O99" i="100"/>
  <c r="E99" i="100" s="1"/>
  <c r="O100" i="100"/>
  <c r="O101" i="100"/>
  <c r="E101" i="100" s="1"/>
  <c r="O102" i="100"/>
  <c r="E102" i="100" s="1"/>
  <c r="O103" i="100"/>
  <c r="E103" i="100" s="1"/>
  <c r="O104" i="100"/>
  <c r="E104" i="100" s="1"/>
  <c r="O105" i="100"/>
  <c r="E105" i="100" s="1"/>
  <c r="O106" i="100"/>
  <c r="O107" i="100"/>
  <c r="E107" i="100" s="1"/>
  <c r="O108" i="100"/>
  <c r="O109" i="100"/>
  <c r="O110" i="100"/>
  <c r="E110" i="100" s="1"/>
  <c r="O111" i="100"/>
  <c r="E111" i="100" s="1"/>
  <c r="O112" i="100"/>
  <c r="E112" i="100" s="1"/>
  <c r="O113" i="100"/>
  <c r="E113" i="100" s="1"/>
  <c r="O114" i="100"/>
  <c r="E114" i="100" s="1"/>
  <c r="O115" i="100"/>
  <c r="E115" i="100" s="1"/>
  <c r="O116" i="100"/>
  <c r="O117" i="100"/>
  <c r="O118" i="100"/>
  <c r="E118" i="100" s="1"/>
  <c r="O119" i="100"/>
  <c r="E119" i="100" s="1"/>
  <c r="O120" i="100"/>
  <c r="E120" i="100" s="1"/>
  <c r="O121" i="100"/>
  <c r="E121" i="100" s="1"/>
  <c r="O122" i="100"/>
  <c r="E122" i="100" s="1"/>
  <c r="O123" i="100"/>
  <c r="E123" i="100" s="1"/>
  <c r="O127" i="100"/>
  <c r="E127" i="100" s="1"/>
  <c r="E125" i="100" s="1"/>
  <c r="O129" i="100"/>
  <c r="E129" i="100" s="1"/>
  <c r="E128" i="100" s="1"/>
  <c r="O132" i="100"/>
  <c r="E132" i="100" s="1"/>
  <c r="O133" i="100"/>
  <c r="O135" i="100"/>
  <c r="E135" i="100" s="1"/>
  <c r="O136" i="100"/>
  <c r="O138" i="100"/>
  <c r="E138" i="100" s="1"/>
  <c r="O139" i="100"/>
  <c r="O140" i="100"/>
  <c r="E140" i="100" s="1"/>
  <c r="O141" i="100"/>
  <c r="E141" i="100" s="1"/>
  <c r="O142" i="100"/>
  <c r="O145" i="100"/>
  <c r="E145" i="100" s="1"/>
  <c r="O146" i="100"/>
  <c r="E146" i="100" s="1"/>
  <c r="O147" i="100"/>
  <c r="E147" i="100" s="1"/>
  <c r="O149" i="100"/>
  <c r="E149" i="100" s="1"/>
  <c r="O150" i="100"/>
  <c r="O152" i="100"/>
  <c r="E152" i="100" s="1"/>
  <c r="O153" i="100"/>
  <c r="E153" i="100" s="1"/>
  <c r="O154" i="100"/>
  <c r="E154" i="100" s="1"/>
  <c r="O157" i="100"/>
  <c r="E157" i="100" s="1"/>
  <c r="E156" i="100" s="1"/>
  <c r="E155" i="100" s="1"/>
  <c r="O158" i="100"/>
  <c r="E158" i="100" s="1"/>
  <c r="O159" i="100"/>
  <c r="E159" i="100" s="1"/>
  <c r="F179" i="121"/>
  <c r="P5" i="100"/>
  <c r="F5" i="100" s="1"/>
  <c r="P6" i="100"/>
  <c r="P7" i="100"/>
  <c r="P8" i="100"/>
  <c r="P9" i="100"/>
  <c r="P13" i="100"/>
  <c r="P14" i="100"/>
  <c r="P15" i="100"/>
  <c r="P17" i="100"/>
  <c r="F17" i="100" s="1"/>
  <c r="P18" i="100"/>
  <c r="P20" i="100"/>
  <c r="F20" i="100" s="1"/>
  <c r="P21" i="100"/>
  <c r="F21" i="100" s="1"/>
  <c r="P22" i="100"/>
  <c r="P23" i="100"/>
  <c r="P24" i="100"/>
  <c r="P25" i="100"/>
  <c r="P26" i="100"/>
  <c r="P27" i="100"/>
  <c r="P30" i="100"/>
  <c r="F30" i="100" s="1"/>
  <c r="P31" i="100"/>
  <c r="P33" i="100"/>
  <c r="P36" i="100"/>
  <c r="P37" i="100"/>
  <c r="P38" i="100"/>
  <c r="P39" i="100"/>
  <c r="P40" i="100"/>
  <c r="P41" i="100"/>
  <c r="P42" i="100"/>
  <c r="P45" i="100"/>
  <c r="F45" i="100" s="1"/>
  <c r="P46" i="100"/>
  <c r="P47" i="100"/>
  <c r="P48" i="100"/>
  <c r="F48" i="100" s="1"/>
  <c r="G56" i="121" s="1"/>
  <c r="P49" i="100"/>
  <c r="F49" i="100" s="1"/>
  <c r="P50" i="100"/>
  <c r="P51" i="100"/>
  <c r="P52" i="100"/>
  <c r="P53" i="100"/>
  <c r="P55" i="100"/>
  <c r="P56" i="100"/>
  <c r="F56" i="100" s="1"/>
  <c r="P58" i="100"/>
  <c r="P59" i="100"/>
  <c r="F59" i="100" s="1"/>
  <c r="G67" i="121"/>
  <c r="E24" i="120" s="1"/>
  <c r="P60" i="100"/>
  <c r="P61" i="100"/>
  <c r="P63" i="100"/>
  <c r="P64" i="100"/>
  <c r="P65" i="100"/>
  <c r="P66" i="100"/>
  <c r="P67" i="100"/>
  <c r="P68" i="100"/>
  <c r="F68" i="100" s="1"/>
  <c r="P69" i="100"/>
  <c r="P70" i="100"/>
  <c r="P71" i="100"/>
  <c r="P72" i="100"/>
  <c r="P73" i="100"/>
  <c r="F73" i="100" s="1"/>
  <c r="G83" i="121" s="1"/>
  <c r="E43" i="120" s="1"/>
  <c r="P74" i="100"/>
  <c r="P75" i="100"/>
  <c r="P76" i="100"/>
  <c r="P77" i="100"/>
  <c r="F77" i="100" s="1"/>
  <c r="P78" i="100"/>
  <c r="P79" i="100"/>
  <c r="P80" i="100"/>
  <c r="P81" i="100"/>
  <c r="P82" i="100"/>
  <c r="P83" i="100"/>
  <c r="P84" i="100"/>
  <c r="P85" i="100"/>
  <c r="P86" i="100"/>
  <c r="P87" i="100"/>
  <c r="F87" i="100" s="1"/>
  <c r="P88" i="100"/>
  <c r="P89" i="100"/>
  <c r="P90" i="100"/>
  <c r="P91" i="100"/>
  <c r="P92" i="100"/>
  <c r="P93" i="100"/>
  <c r="P94" i="100"/>
  <c r="P95" i="100"/>
  <c r="P97" i="100"/>
  <c r="P98" i="100"/>
  <c r="P99" i="100"/>
  <c r="P100" i="100"/>
  <c r="P101" i="100"/>
  <c r="P102" i="100"/>
  <c r="P103" i="100"/>
  <c r="P104" i="100"/>
  <c r="P105" i="100"/>
  <c r="P106" i="100"/>
  <c r="P107" i="100"/>
  <c r="P108" i="100"/>
  <c r="P109" i="100"/>
  <c r="F109" i="100" s="1"/>
  <c r="P110" i="100"/>
  <c r="F110" i="100" s="1"/>
  <c r="P111" i="100"/>
  <c r="P112" i="100"/>
  <c r="P113" i="100"/>
  <c r="P114" i="100"/>
  <c r="F114" i="100" s="1"/>
  <c r="G125" i="121" s="1"/>
  <c r="F152" i="67" s="1"/>
  <c r="P115" i="100"/>
  <c r="P116" i="100"/>
  <c r="P117" i="100"/>
  <c r="P118" i="100"/>
  <c r="F118" i="100" s="1"/>
  <c r="P119" i="100"/>
  <c r="P120" i="100"/>
  <c r="P121" i="100"/>
  <c r="P122" i="100"/>
  <c r="P123" i="100"/>
  <c r="P127" i="100"/>
  <c r="F127" i="100" s="1"/>
  <c r="F125" i="100" s="1"/>
  <c r="P129" i="100"/>
  <c r="F129" i="100" s="1"/>
  <c r="P132" i="100"/>
  <c r="F132" i="100" s="1"/>
  <c r="P133" i="100"/>
  <c r="F133" i="100" s="1"/>
  <c r="P135" i="100"/>
  <c r="F135" i="100" s="1"/>
  <c r="P136" i="100"/>
  <c r="F136" i="100" s="1"/>
  <c r="P138" i="100"/>
  <c r="F138" i="100" s="1"/>
  <c r="P139" i="100"/>
  <c r="P140" i="100"/>
  <c r="P141" i="100"/>
  <c r="P142" i="100"/>
  <c r="P145" i="100"/>
  <c r="F145" i="100" s="1"/>
  <c r="P146" i="100"/>
  <c r="P147" i="100"/>
  <c r="P149" i="100"/>
  <c r="F149" i="100" s="1"/>
  <c r="P150" i="100"/>
  <c r="P152" i="100"/>
  <c r="F152" i="100" s="1"/>
  <c r="P153" i="100"/>
  <c r="P154" i="100"/>
  <c r="P157" i="100"/>
  <c r="F157" i="100" s="1"/>
  <c r="P158" i="100"/>
  <c r="P159" i="100"/>
  <c r="B3" i="100"/>
  <c r="B4" i="100"/>
  <c r="B5" i="100"/>
  <c r="A6" i="100"/>
  <c r="B6" i="100"/>
  <c r="A7" i="100"/>
  <c r="B7" i="100"/>
  <c r="A8" i="100"/>
  <c r="B8" i="100"/>
  <c r="A9" i="100"/>
  <c r="B9" i="100"/>
  <c r="A10" i="100"/>
  <c r="B10" i="100"/>
  <c r="A11" i="100"/>
  <c r="B11" i="100"/>
  <c r="A13" i="100"/>
  <c r="B13" i="100"/>
  <c r="A14" i="100"/>
  <c r="B14" i="100"/>
  <c r="A15" i="100"/>
  <c r="B15" i="100"/>
  <c r="A16" i="100"/>
  <c r="B16" i="100"/>
  <c r="A17" i="100"/>
  <c r="B17" i="100"/>
  <c r="A18" i="100"/>
  <c r="B18" i="100"/>
  <c r="A19" i="100"/>
  <c r="B19" i="100"/>
  <c r="A20" i="100"/>
  <c r="B20" i="100"/>
  <c r="A21" i="100"/>
  <c r="B21" i="100"/>
  <c r="A22" i="100"/>
  <c r="B22" i="100"/>
  <c r="A23" i="100"/>
  <c r="B23" i="100"/>
  <c r="A24" i="100"/>
  <c r="B24" i="100"/>
  <c r="A25" i="100"/>
  <c r="B25" i="100"/>
  <c r="A26" i="100"/>
  <c r="B26" i="100"/>
  <c r="A27" i="100"/>
  <c r="B27" i="100"/>
  <c r="A28" i="100"/>
  <c r="B28" i="100"/>
  <c r="A29" i="100"/>
  <c r="B29" i="100"/>
  <c r="A30" i="100"/>
  <c r="B30" i="100"/>
  <c r="A31" i="100"/>
  <c r="B31" i="100"/>
  <c r="A33" i="100"/>
  <c r="B33" i="100"/>
  <c r="A34" i="100"/>
  <c r="B34" i="100"/>
  <c r="A35" i="100"/>
  <c r="B35" i="100"/>
  <c r="A36" i="100"/>
  <c r="B36" i="100"/>
  <c r="A37" i="100"/>
  <c r="B37" i="100"/>
  <c r="A38" i="100"/>
  <c r="B38" i="100"/>
  <c r="A39" i="100"/>
  <c r="B39" i="100"/>
  <c r="A40" i="100"/>
  <c r="B40" i="100"/>
  <c r="A41" i="100"/>
  <c r="B41" i="100"/>
  <c r="A42" i="100"/>
  <c r="B42" i="100"/>
  <c r="A43" i="100"/>
  <c r="B43" i="100"/>
  <c r="A44" i="100"/>
  <c r="B44" i="100"/>
  <c r="A45" i="100"/>
  <c r="B45" i="100"/>
  <c r="A46" i="100"/>
  <c r="B46" i="100"/>
  <c r="A47" i="100"/>
  <c r="B47" i="100"/>
  <c r="A48" i="100"/>
  <c r="B48" i="100"/>
  <c r="A49" i="100"/>
  <c r="B49" i="100"/>
  <c r="A50" i="100"/>
  <c r="B50" i="100"/>
  <c r="A51" i="100"/>
  <c r="B51" i="100"/>
  <c r="A52" i="100"/>
  <c r="B52" i="100"/>
  <c r="A53" i="100"/>
  <c r="B53" i="100"/>
  <c r="A55" i="100"/>
  <c r="B55" i="100"/>
  <c r="A56" i="100"/>
  <c r="B56" i="100"/>
  <c r="A58" i="100"/>
  <c r="B58" i="100"/>
  <c r="A59" i="100"/>
  <c r="B59" i="100"/>
  <c r="A60" i="100"/>
  <c r="B60" i="100"/>
  <c r="A61" i="100"/>
  <c r="B61" i="100"/>
  <c r="A62" i="100"/>
  <c r="B62" i="100"/>
  <c r="A63" i="100"/>
  <c r="B63" i="100"/>
  <c r="A64" i="100"/>
  <c r="B64" i="100"/>
  <c r="A65" i="100"/>
  <c r="B65" i="100"/>
  <c r="A66" i="100"/>
  <c r="B66" i="100"/>
  <c r="A67" i="100"/>
  <c r="B67" i="100"/>
  <c r="A68" i="100"/>
  <c r="B68" i="100"/>
  <c r="A69" i="100"/>
  <c r="B69" i="100"/>
  <c r="A70" i="100"/>
  <c r="B70" i="100"/>
  <c r="A71" i="100"/>
  <c r="B71" i="100"/>
  <c r="A72" i="100"/>
  <c r="B72" i="100"/>
  <c r="A73" i="100"/>
  <c r="B73" i="100"/>
  <c r="A74" i="100"/>
  <c r="B74" i="100"/>
  <c r="A75" i="100"/>
  <c r="B75" i="100"/>
  <c r="A76" i="100"/>
  <c r="B76" i="100"/>
  <c r="A77" i="100"/>
  <c r="B77" i="100"/>
  <c r="A78" i="100"/>
  <c r="B78" i="100"/>
  <c r="A79" i="100"/>
  <c r="B79" i="100"/>
  <c r="A80" i="100"/>
  <c r="B80" i="100"/>
  <c r="A81" i="100"/>
  <c r="B81" i="100"/>
  <c r="A82" i="100"/>
  <c r="B82" i="100"/>
  <c r="A83" i="100"/>
  <c r="B83" i="100"/>
  <c r="A84" i="100"/>
  <c r="B84" i="100"/>
  <c r="A85" i="100"/>
  <c r="B85" i="100"/>
  <c r="A86" i="100"/>
  <c r="B86" i="100"/>
  <c r="A87" i="100"/>
  <c r="B87" i="100"/>
  <c r="A88" i="100"/>
  <c r="B88" i="100"/>
  <c r="A89" i="100"/>
  <c r="B89" i="100"/>
  <c r="A90" i="100"/>
  <c r="B90" i="100"/>
  <c r="A91" i="100"/>
  <c r="B91" i="100"/>
  <c r="A92" i="100"/>
  <c r="B92" i="100"/>
  <c r="A93" i="100"/>
  <c r="B93" i="100"/>
  <c r="A94" i="100"/>
  <c r="B94" i="100"/>
  <c r="A95" i="100"/>
  <c r="B95" i="100"/>
  <c r="A97" i="100"/>
  <c r="B97" i="100"/>
  <c r="A98" i="100"/>
  <c r="B98" i="100"/>
  <c r="A99" i="100"/>
  <c r="B99" i="100"/>
  <c r="A100" i="100"/>
  <c r="B100" i="100"/>
  <c r="A101" i="100"/>
  <c r="B101" i="100"/>
  <c r="A102" i="100"/>
  <c r="B102" i="100"/>
  <c r="A103" i="100"/>
  <c r="B103" i="100"/>
  <c r="A104" i="100"/>
  <c r="B104" i="100"/>
  <c r="A105" i="100"/>
  <c r="B105" i="100"/>
  <c r="A106" i="100"/>
  <c r="B106" i="100"/>
  <c r="A107" i="100"/>
  <c r="B107" i="100"/>
  <c r="A108" i="100"/>
  <c r="B108" i="100"/>
  <c r="A109" i="100"/>
  <c r="B109" i="100"/>
  <c r="A110" i="100"/>
  <c r="B110" i="100"/>
  <c r="A111" i="100"/>
  <c r="B111" i="100"/>
  <c r="A112" i="100"/>
  <c r="B112" i="100"/>
  <c r="A113" i="100"/>
  <c r="B113" i="100"/>
  <c r="A114" i="100"/>
  <c r="B114" i="100"/>
  <c r="A115" i="100"/>
  <c r="B115" i="100"/>
  <c r="A116" i="100"/>
  <c r="B116" i="100"/>
  <c r="A117" i="100"/>
  <c r="B117" i="100"/>
  <c r="A118" i="100"/>
  <c r="B118" i="100"/>
  <c r="A119" i="100"/>
  <c r="B119" i="100"/>
  <c r="A120" i="100"/>
  <c r="B120" i="100"/>
  <c r="A121" i="100"/>
  <c r="B121" i="100"/>
  <c r="A122" i="100"/>
  <c r="B122" i="100"/>
  <c r="A123" i="100"/>
  <c r="B123" i="100"/>
  <c r="A124" i="100"/>
  <c r="B124" i="100"/>
  <c r="A125" i="100"/>
  <c r="B125" i="100"/>
  <c r="A127" i="100"/>
  <c r="B127" i="100"/>
  <c r="A128" i="100"/>
  <c r="B128" i="100"/>
  <c r="A129" i="100"/>
  <c r="B129" i="100"/>
  <c r="A131" i="100"/>
  <c r="B131" i="100"/>
  <c r="A132" i="100"/>
  <c r="B132" i="100"/>
  <c r="A133" i="100"/>
  <c r="B133" i="100"/>
  <c r="A134" i="100"/>
  <c r="B134" i="100"/>
  <c r="A135" i="100"/>
  <c r="B135" i="100"/>
  <c r="A136" i="100"/>
  <c r="B136" i="100"/>
  <c r="A137" i="100"/>
  <c r="B137" i="100"/>
  <c r="A138" i="100"/>
  <c r="B138" i="100"/>
  <c r="A139" i="100"/>
  <c r="B139" i="100"/>
  <c r="A140" i="100"/>
  <c r="B140" i="100"/>
  <c r="A141" i="100"/>
  <c r="B141" i="100"/>
  <c r="A142" i="100"/>
  <c r="B142" i="100"/>
  <c r="A143" i="100"/>
  <c r="B143" i="100"/>
  <c r="A144" i="100"/>
  <c r="B144" i="100"/>
  <c r="A145" i="100"/>
  <c r="B145" i="100"/>
  <c r="A146" i="100"/>
  <c r="B146" i="100"/>
  <c r="A147" i="100"/>
  <c r="B147" i="100"/>
  <c r="A148" i="100"/>
  <c r="B148" i="100"/>
  <c r="A149" i="100"/>
  <c r="B149" i="100"/>
  <c r="A150" i="100"/>
  <c r="B150" i="100"/>
  <c r="A151" i="100"/>
  <c r="B151" i="100"/>
  <c r="A152" i="100"/>
  <c r="B152" i="100"/>
  <c r="A153" i="100"/>
  <c r="B153" i="100"/>
  <c r="A154" i="100"/>
  <c r="B154" i="100"/>
  <c r="A155" i="100"/>
  <c r="B155" i="100"/>
  <c r="A156" i="100"/>
  <c r="B156" i="100"/>
  <c r="A157" i="100"/>
  <c r="B157" i="100"/>
  <c r="A158" i="100"/>
  <c r="B158" i="100"/>
  <c r="A159" i="100"/>
  <c r="B159" i="100"/>
  <c r="A160" i="100"/>
  <c r="B160" i="100"/>
  <c r="A161" i="100"/>
  <c r="B161" i="100"/>
  <c r="A162" i="100"/>
  <c r="B162" i="100"/>
  <c r="A163" i="100"/>
  <c r="B163" i="100"/>
  <c r="A164" i="100"/>
  <c r="B164" i="100"/>
  <c r="H64" i="55"/>
  <c r="E164" i="100" s="1"/>
  <c r="G64" i="55"/>
  <c r="F164" i="100" s="1"/>
  <c r="A165" i="100"/>
  <c r="B165" i="100"/>
  <c r="A166" i="100"/>
  <c r="B166" i="100"/>
  <c r="A167" i="100"/>
  <c r="B167" i="100"/>
  <c r="A168" i="100"/>
  <c r="B168" i="100"/>
  <c r="A169" i="100"/>
  <c r="B169" i="100"/>
  <c r="A170" i="100"/>
  <c r="B170" i="100"/>
  <c r="A171" i="100"/>
  <c r="B171" i="100"/>
  <c r="A172" i="100"/>
  <c r="B172" i="100"/>
  <c r="A173" i="100"/>
  <c r="B173" i="100"/>
  <c r="A174" i="100"/>
  <c r="B174" i="100"/>
  <c r="A175" i="100"/>
  <c r="B175" i="100"/>
  <c r="A176" i="100"/>
  <c r="B176" i="100"/>
  <c r="A177" i="100"/>
  <c r="B177" i="100"/>
  <c r="A178" i="100"/>
  <c r="B178" i="100"/>
  <c r="A179" i="100"/>
  <c r="B179" i="100"/>
  <c r="A180" i="100"/>
  <c r="B180" i="100"/>
  <c r="A181" i="100"/>
  <c r="B181" i="100"/>
  <c r="A182" i="100"/>
  <c r="B182" i="100"/>
  <c r="A183" i="100"/>
  <c r="B183" i="100"/>
  <c r="A184" i="100"/>
  <c r="B184" i="100"/>
  <c r="A185" i="100"/>
  <c r="B185" i="100"/>
  <c r="A186" i="100"/>
  <c r="B186" i="100"/>
  <c r="A187" i="100"/>
  <c r="B187" i="100"/>
  <c r="A188" i="100"/>
  <c r="B188" i="100"/>
  <c r="A189" i="100"/>
  <c r="B189" i="100"/>
  <c r="A190" i="100"/>
  <c r="B190" i="100"/>
  <c r="A191" i="100"/>
  <c r="B191" i="100"/>
  <c r="A192" i="100"/>
  <c r="B192" i="100"/>
  <c r="A193" i="100"/>
  <c r="B193" i="100"/>
  <c r="A194" i="100"/>
  <c r="B194" i="100"/>
  <c r="A195" i="100"/>
  <c r="B195" i="100"/>
  <c r="A196" i="100"/>
  <c r="B196" i="100"/>
  <c r="A197" i="100"/>
  <c r="B197" i="100"/>
  <c r="A198" i="100"/>
  <c r="B198" i="100"/>
  <c r="A199" i="100"/>
  <c r="B199" i="100"/>
  <c r="A200" i="100"/>
  <c r="B200" i="100"/>
  <c r="A201" i="100"/>
  <c r="A202" i="100"/>
  <c r="A203" i="100"/>
  <c r="A204" i="100"/>
  <c r="A2" i="102"/>
  <c r="A3" i="102"/>
  <c r="A4" i="102"/>
  <c r="A5" i="102"/>
  <c r="B2" i="102"/>
  <c r="B3" i="102"/>
  <c r="B4" i="102"/>
  <c r="B5" i="102"/>
  <c r="A6" i="102"/>
  <c r="B6" i="102"/>
  <c r="A7" i="102"/>
  <c r="B7" i="102"/>
  <c r="A8" i="102"/>
  <c r="B8" i="102"/>
  <c r="A9" i="102"/>
  <c r="B9" i="102"/>
  <c r="A10" i="102"/>
  <c r="B10" i="102"/>
  <c r="A11" i="102"/>
  <c r="B11" i="102"/>
  <c r="A12" i="102"/>
  <c r="B12" i="102"/>
  <c r="A13" i="102"/>
  <c r="B13" i="102"/>
  <c r="A14" i="102"/>
  <c r="B14" i="102"/>
  <c r="A15" i="102"/>
  <c r="B15" i="102"/>
  <c r="A16" i="102"/>
  <c r="B16" i="102"/>
  <c r="A17" i="102"/>
  <c r="B17" i="102"/>
  <c r="A18" i="102"/>
  <c r="B18" i="102"/>
  <c r="A19" i="102"/>
  <c r="B19" i="102"/>
  <c r="A20" i="102"/>
  <c r="B20" i="102"/>
  <c r="A21" i="102"/>
  <c r="B21" i="102"/>
  <c r="A22" i="102"/>
  <c r="B22" i="102"/>
  <c r="A23" i="102"/>
  <c r="B23" i="102"/>
  <c r="A24" i="102"/>
  <c r="B24" i="102"/>
  <c r="A25" i="102"/>
  <c r="B25" i="102"/>
  <c r="A26" i="102"/>
  <c r="B26" i="102"/>
  <c r="A27" i="102"/>
  <c r="B27" i="102"/>
  <c r="A28" i="102"/>
  <c r="B28" i="102"/>
  <c r="A29" i="102"/>
  <c r="B29" i="102"/>
  <c r="A30" i="102"/>
  <c r="B30" i="102"/>
  <c r="A31" i="102"/>
  <c r="B31" i="102"/>
  <c r="A32" i="102"/>
  <c r="B32" i="102"/>
  <c r="A33" i="102"/>
  <c r="B33" i="102"/>
  <c r="A34" i="102"/>
  <c r="B34" i="102"/>
  <c r="A35" i="102"/>
  <c r="B35" i="102"/>
  <c r="A36" i="102"/>
  <c r="B36" i="102"/>
  <c r="A37" i="102"/>
  <c r="B37" i="102"/>
  <c r="A38" i="102"/>
  <c r="B38" i="102"/>
  <c r="A39" i="102"/>
  <c r="B39" i="102"/>
  <c r="A40" i="102"/>
  <c r="B40" i="102"/>
  <c r="A41" i="102"/>
  <c r="B41" i="102"/>
  <c r="A42" i="102"/>
  <c r="B42" i="102"/>
  <c r="A43" i="102"/>
  <c r="B43" i="102"/>
  <c r="A44" i="102"/>
  <c r="B44" i="102"/>
  <c r="A45" i="102"/>
  <c r="B45" i="102"/>
  <c r="A46" i="102"/>
  <c r="B46" i="102"/>
  <c r="A47" i="102"/>
  <c r="B47" i="102"/>
  <c r="A48" i="102"/>
  <c r="B48" i="102"/>
  <c r="A49" i="102"/>
  <c r="B49" i="102"/>
  <c r="A50" i="102"/>
  <c r="B50" i="102"/>
  <c r="A51" i="102"/>
  <c r="B51" i="102"/>
  <c r="A52" i="102"/>
  <c r="B52" i="102"/>
  <c r="A53" i="102"/>
  <c r="B53" i="102"/>
  <c r="A54" i="102"/>
  <c r="B54" i="102"/>
  <c r="A55" i="102"/>
  <c r="B55" i="102"/>
  <c r="A56" i="102"/>
  <c r="B56" i="102"/>
  <c r="A57" i="102"/>
  <c r="B57" i="102"/>
  <c r="A58" i="102"/>
  <c r="B58" i="102"/>
  <c r="A59" i="102"/>
  <c r="B59" i="102"/>
  <c r="A60" i="102"/>
  <c r="B60" i="102"/>
  <c r="A61" i="102"/>
  <c r="B61" i="102"/>
  <c r="A62" i="102"/>
  <c r="B62" i="102"/>
  <c r="A63" i="102"/>
  <c r="B63" i="102"/>
  <c r="A64" i="102"/>
  <c r="B64" i="102"/>
  <c r="A65" i="102"/>
  <c r="B65" i="102"/>
  <c r="A66" i="102"/>
  <c r="B66" i="102"/>
  <c r="A67" i="102"/>
  <c r="B67" i="102"/>
  <c r="A68" i="102"/>
  <c r="B68" i="102"/>
  <c r="A69" i="102"/>
  <c r="B69" i="102"/>
  <c r="A70" i="102"/>
  <c r="B70" i="102"/>
  <c r="A71" i="102"/>
  <c r="B71" i="102"/>
  <c r="A72" i="102"/>
  <c r="B72" i="102"/>
  <c r="A73" i="102"/>
  <c r="B73" i="102"/>
  <c r="A74" i="102"/>
  <c r="B74" i="102"/>
  <c r="A75" i="102"/>
  <c r="B75" i="102"/>
  <c r="A76" i="102"/>
  <c r="B76" i="102"/>
  <c r="A77" i="102"/>
  <c r="B77" i="102"/>
  <c r="A78" i="102"/>
  <c r="B78" i="102"/>
  <c r="A79" i="102"/>
  <c r="B79" i="102"/>
  <c r="A80" i="102"/>
  <c r="B80" i="102"/>
  <c r="A81" i="102"/>
  <c r="B81" i="102"/>
  <c r="A82" i="102"/>
  <c r="B82" i="102"/>
  <c r="A83" i="102"/>
  <c r="B83" i="102"/>
  <c r="A84" i="102"/>
  <c r="B84" i="102"/>
  <c r="A85" i="102"/>
  <c r="B85" i="102"/>
  <c r="A86" i="102"/>
  <c r="B86" i="102"/>
  <c r="A87" i="102"/>
  <c r="B87" i="102"/>
  <c r="A88" i="102"/>
  <c r="B88" i="102"/>
  <c r="A89" i="102"/>
  <c r="B89" i="102"/>
  <c r="A90" i="102"/>
  <c r="B90" i="102"/>
  <c r="A91" i="102"/>
  <c r="B91" i="102"/>
  <c r="A92" i="102"/>
  <c r="B92" i="102"/>
  <c r="A93" i="102"/>
  <c r="B93" i="102"/>
  <c r="A94" i="102"/>
  <c r="B94" i="102"/>
  <c r="A95" i="102"/>
  <c r="B95" i="102"/>
  <c r="A96" i="102"/>
  <c r="B96" i="102"/>
  <c r="A97" i="102"/>
  <c r="B97" i="102"/>
  <c r="A98" i="102"/>
  <c r="B98" i="102"/>
  <c r="A99" i="102"/>
  <c r="B99" i="102"/>
  <c r="A100" i="102"/>
  <c r="B100" i="102"/>
  <c r="A101" i="102"/>
  <c r="B101" i="102"/>
  <c r="A102" i="102"/>
  <c r="B102" i="102"/>
  <c r="A103" i="102"/>
  <c r="B103" i="102"/>
  <c r="A104" i="102"/>
  <c r="B104" i="102"/>
  <c r="A105" i="102"/>
  <c r="B105" i="102"/>
  <c r="A106" i="102"/>
  <c r="B106" i="102"/>
  <c r="A107" i="102"/>
  <c r="B107" i="102"/>
  <c r="A108" i="102"/>
  <c r="B108" i="102"/>
  <c r="A109" i="102"/>
  <c r="B109" i="102"/>
  <c r="A110" i="102"/>
  <c r="B110" i="102"/>
  <c r="A111" i="102"/>
  <c r="B111" i="102"/>
  <c r="A112" i="102"/>
  <c r="B112" i="102"/>
  <c r="A113" i="102"/>
  <c r="B113" i="102"/>
  <c r="A114" i="102"/>
  <c r="B114" i="102"/>
  <c r="A115" i="102"/>
  <c r="B115" i="102"/>
  <c r="A116" i="102"/>
  <c r="B116" i="102"/>
  <c r="A117" i="102"/>
  <c r="B117" i="102"/>
  <c r="A118" i="102"/>
  <c r="B118" i="102"/>
  <c r="A119" i="102"/>
  <c r="B119" i="102"/>
  <c r="A120" i="102"/>
  <c r="B120" i="102"/>
  <c r="A121" i="102"/>
  <c r="B121" i="102"/>
  <c r="A122" i="102"/>
  <c r="B122" i="102"/>
  <c r="A123" i="102"/>
  <c r="B123" i="102"/>
  <c r="A124" i="102"/>
  <c r="B124" i="102"/>
  <c r="A125" i="102"/>
  <c r="B125" i="102"/>
  <c r="A126" i="102"/>
  <c r="B126" i="102"/>
  <c r="A127" i="102"/>
  <c r="B127" i="102"/>
  <c r="A128" i="102"/>
  <c r="B128" i="102"/>
  <c r="A129" i="102"/>
  <c r="B129" i="102"/>
  <c r="A130" i="102"/>
  <c r="B130" i="102"/>
  <c r="A131" i="102"/>
  <c r="B131" i="102"/>
  <c r="A132" i="102"/>
  <c r="B132" i="102"/>
  <c r="A133" i="102"/>
  <c r="B133" i="102"/>
  <c r="A134" i="102"/>
  <c r="B134" i="102"/>
  <c r="A135" i="102"/>
  <c r="B135" i="102"/>
  <c r="A136" i="102"/>
  <c r="B136" i="102"/>
  <c r="A137" i="102"/>
  <c r="B137" i="102"/>
  <c r="A138" i="102"/>
  <c r="B138" i="102"/>
  <c r="E39" i="121"/>
  <c r="E112" i="121"/>
  <c r="E148" i="121"/>
  <c r="D182" i="67" s="1"/>
  <c r="E159" i="121"/>
  <c r="D199" i="67" s="1"/>
  <c r="E168" i="121"/>
  <c r="D216" i="67" s="1"/>
  <c r="E172" i="121"/>
  <c r="E65" i="121"/>
  <c r="C22" i="120" s="1"/>
  <c r="G22" i="120"/>
  <c r="E62" i="121"/>
  <c r="D83" i="67" s="1"/>
  <c r="G19" i="120"/>
  <c r="M13" i="121"/>
  <c r="M38" i="121"/>
  <c r="M109" i="121"/>
  <c r="M165" i="121"/>
  <c r="G80" i="120"/>
  <c r="E13" i="121"/>
  <c r="E18" i="121"/>
  <c r="D21" i="67" s="1"/>
  <c r="E22" i="121"/>
  <c r="E38" i="121"/>
  <c r="D50" i="67" s="1"/>
  <c r="E109" i="121"/>
  <c r="E154" i="121"/>
  <c r="D192" i="67" s="1"/>
  <c r="E158" i="121"/>
  <c r="D198" i="67" s="1"/>
  <c r="E165" i="121"/>
  <c r="D211" i="67" s="1"/>
  <c r="E171" i="121"/>
  <c r="E177" i="121"/>
  <c r="M17" i="121"/>
  <c r="M107" i="121"/>
  <c r="M147" i="121"/>
  <c r="M156" i="121"/>
  <c r="M164" i="121"/>
  <c r="G77" i="120"/>
  <c r="E12" i="121"/>
  <c r="E17" i="121"/>
  <c r="D20" i="67" s="1"/>
  <c r="E107" i="121"/>
  <c r="E147" i="121"/>
  <c r="D181" i="67" s="1"/>
  <c r="D183" i="67" s="1"/>
  <c r="E156" i="121"/>
  <c r="E164" i="121"/>
  <c r="D210" i="67" s="1"/>
  <c r="E19" i="121"/>
  <c r="D22" i="67" s="1"/>
  <c r="E20" i="121"/>
  <c r="D23" i="67" s="1"/>
  <c r="E23" i="121"/>
  <c r="E25" i="121"/>
  <c r="E26" i="121"/>
  <c r="D33" i="67" s="1"/>
  <c r="E27" i="121"/>
  <c r="D34" i="67" s="1"/>
  <c r="E28" i="121"/>
  <c r="E29" i="121"/>
  <c r="D36" i="67" s="1"/>
  <c r="E30" i="121"/>
  <c r="E31" i="121"/>
  <c r="E32" i="121"/>
  <c r="M19" i="121"/>
  <c r="M25" i="121"/>
  <c r="M27" i="121"/>
  <c r="M29" i="121"/>
  <c r="M32" i="121"/>
  <c r="I26" i="121"/>
  <c r="I30" i="121"/>
  <c r="I33" i="121" s="1"/>
  <c r="L113" i="104"/>
  <c r="L114" i="104"/>
  <c r="L115" i="104"/>
  <c r="L116" i="104"/>
  <c r="L117" i="104"/>
  <c r="L118" i="104"/>
  <c r="L119" i="104"/>
  <c r="L120" i="104"/>
  <c r="L121" i="104"/>
  <c r="L122" i="104"/>
  <c r="L123" i="104"/>
  <c r="L124" i="104"/>
  <c r="L125" i="104"/>
  <c r="L96" i="104"/>
  <c r="L97" i="104"/>
  <c r="L98" i="104"/>
  <c r="L99" i="104"/>
  <c r="L100" i="104"/>
  <c r="L101" i="104"/>
  <c r="L102" i="104"/>
  <c r="L103" i="104"/>
  <c r="L104" i="104"/>
  <c r="L105" i="104"/>
  <c r="L106" i="104"/>
  <c r="L107" i="104"/>
  <c r="L108" i="104"/>
  <c r="L109" i="104"/>
  <c r="L110" i="104"/>
  <c r="L111" i="104"/>
  <c r="L112" i="104"/>
  <c r="L93" i="104"/>
  <c r="L94" i="104"/>
  <c r="L95" i="104"/>
  <c r="L74" i="104"/>
  <c r="L75" i="104"/>
  <c r="L76" i="104"/>
  <c r="L77" i="104"/>
  <c r="L78" i="104"/>
  <c r="L79" i="104"/>
  <c r="L80" i="104"/>
  <c r="L81" i="104"/>
  <c r="L82" i="104"/>
  <c r="L83" i="104"/>
  <c r="L84" i="104"/>
  <c r="L85" i="104"/>
  <c r="L86" i="104"/>
  <c r="L87" i="104"/>
  <c r="L88" i="104"/>
  <c r="L89" i="104"/>
  <c r="L90" i="104"/>
  <c r="L91" i="104"/>
  <c r="L92" i="104"/>
  <c r="L57" i="104"/>
  <c r="L58" i="104"/>
  <c r="L59" i="104"/>
  <c r="L60" i="104"/>
  <c r="L61" i="104"/>
  <c r="L62" i="104"/>
  <c r="L63" i="104"/>
  <c r="L64" i="104"/>
  <c r="L65" i="104"/>
  <c r="L66" i="104"/>
  <c r="L67" i="104"/>
  <c r="L68" i="104"/>
  <c r="L69" i="104"/>
  <c r="L70" i="104"/>
  <c r="L71" i="104"/>
  <c r="L72" i="104"/>
  <c r="L73" i="104"/>
  <c r="L54" i="104"/>
  <c r="L55" i="104"/>
  <c r="L56" i="104"/>
  <c r="L50" i="104"/>
  <c r="L51" i="104"/>
  <c r="L52" i="104"/>
  <c r="L53" i="104"/>
  <c r="L32" i="104"/>
  <c r="L33" i="104"/>
  <c r="L34" i="104"/>
  <c r="L35" i="104"/>
  <c r="L36" i="104"/>
  <c r="L37" i="104"/>
  <c r="L38" i="104"/>
  <c r="L39" i="104"/>
  <c r="L40" i="104"/>
  <c r="L41" i="104"/>
  <c r="L42" i="104"/>
  <c r="L43" i="104"/>
  <c r="L44" i="104"/>
  <c r="L45" i="104"/>
  <c r="L46" i="104"/>
  <c r="L47" i="104"/>
  <c r="L48" i="104"/>
  <c r="L49" i="104"/>
  <c r="L12" i="104"/>
  <c r="L13" i="104"/>
  <c r="L14" i="104"/>
  <c r="L15" i="104"/>
  <c r="L16" i="104"/>
  <c r="L17" i="104"/>
  <c r="L18" i="104"/>
  <c r="L19" i="104"/>
  <c r="L20" i="104"/>
  <c r="L21" i="104"/>
  <c r="L22" i="104"/>
  <c r="L23" i="104"/>
  <c r="L24" i="104"/>
  <c r="L25" i="104"/>
  <c r="L26" i="104"/>
  <c r="L27" i="104"/>
  <c r="L28" i="104"/>
  <c r="L29" i="104"/>
  <c r="L30" i="104"/>
  <c r="L31" i="104"/>
  <c r="J124" i="103"/>
  <c r="J125" i="103"/>
  <c r="J110" i="103"/>
  <c r="J111" i="103"/>
  <c r="J112" i="103"/>
  <c r="J113" i="103"/>
  <c r="J114" i="103"/>
  <c r="J115" i="103"/>
  <c r="J116" i="103"/>
  <c r="J117" i="103"/>
  <c r="J118" i="103"/>
  <c r="J119" i="103"/>
  <c r="J120" i="103"/>
  <c r="J121" i="103"/>
  <c r="J122" i="103"/>
  <c r="J123" i="103"/>
  <c r="J96" i="103"/>
  <c r="J97" i="103"/>
  <c r="J98" i="103"/>
  <c r="J99" i="103"/>
  <c r="J100" i="103"/>
  <c r="J101" i="103"/>
  <c r="J102" i="103"/>
  <c r="J103" i="103"/>
  <c r="J104" i="103"/>
  <c r="J105" i="103"/>
  <c r="J106" i="103"/>
  <c r="J107" i="103"/>
  <c r="J108" i="103"/>
  <c r="J109" i="103"/>
  <c r="J86" i="103"/>
  <c r="J87" i="103"/>
  <c r="J88" i="103"/>
  <c r="J89" i="103"/>
  <c r="J90" i="103"/>
  <c r="J91" i="103"/>
  <c r="J92" i="103"/>
  <c r="J93" i="103"/>
  <c r="J94" i="103"/>
  <c r="J95" i="103"/>
  <c r="J73" i="103"/>
  <c r="J74" i="103"/>
  <c r="J75" i="103"/>
  <c r="J76" i="103"/>
  <c r="J77" i="103"/>
  <c r="J78" i="103"/>
  <c r="J79" i="103"/>
  <c r="J80" i="103"/>
  <c r="J81" i="103"/>
  <c r="J82" i="103"/>
  <c r="J83" i="103"/>
  <c r="J84" i="103"/>
  <c r="J85" i="103"/>
  <c r="J57" i="103"/>
  <c r="J58" i="103"/>
  <c r="J59" i="103"/>
  <c r="J60" i="103"/>
  <c r="J61" i="103"/>
  <c r="J62" i="103"/>
  <c r="J63" i="103"/>
  <c r="J64" i="103"/>
  <c r="J65" i="103"/>
  <c r="J66" i="103"/>
  <c r="J67" i="103"/>
  <c r="J68" i="103"/>
  <c r="J69" i="103"/>
  <c r="J70" i="103"/>
  <c r="J71" i="103"/>
  <c r="J72" i="103"/>
  <c r="J54" i="103"/>
  <c r="J55" i="103"/>
  <c r="J56" i="103"/>
  <c r="J45" i="103"/>
  <c r="J46" i="103"/>
  <c r="J47" i="103"/>
  <c r="J48" i="103"/>
  <c r="J49" i="103"/>
  <c r="J50" i="103"/>
  <c r="J51" i="103"/>
  <c r="J52" i="103"/>
  <c r="J53" i="103"/>
  <c r="J32" i="103"/>
  <c r="J33" i="103"/>
  <c r="J34" i="103"/>
  <c r="J35" i="103"/>
  <c r="J36" i="103"/>
  <c r="J37" i="103"/>
  <c r="J38" i="103"/>
  <c r="J39" i="103"/>
  <c r="J40" i="103"/>
  <c r="J41" i="103"/>
  <c r="J42" i="103"/>
  <c r="J43" i="103"/>
  <c r="J44" i="103"/>
  <c r="J27" i="103"/>
  <c r="J28" i="103"/>
  <c r="J29" i="103"/>
  <c r="J30" i="103"/>
  <c r="J31" i="103"/>
  <c r="J12" i="103"/>
  <c r="J13" i="103"/>
  <c r="J14" i="103"/>
  <c r="J15" i="103"/>
  <c r="J16" i="103"/>
  <c r="J17" i="103"/>
  <c r="J18" i="103"/>
  <c r="J19" i="103"/>
  <c r="J20" i="103"/>
  <c r="J21" i="103"/>
  <c r="J22" i="103"/>
  <c r="J23" i="103"/>
  <c r="J24" i="103"/>
  <c r="J25" i="103"/>
  <c r="J26" i="103"/>
  <c r="M124" i="61"/>
  <c r="M125" i="61"/>
  <c r="M112" i="61"/>
  <c r="M113" i="61"/>
  <c r="M114" i="61"/>
  <c r="M115" i="61"/>
  <c r="M116" i="61"/>
  <c r="M117" i="61"/>
  <c r="M118" i="61"/>
  <c r="M119" i="61"/>
  <c r="M120" i="61"/>
  <c r="M121" i="61"/>
  <c r="M122" i="61"/>
  <c r="M123" i="61"/>
  <c r="M96" i="61"/>
  <c r="M97" i="61"/>
  <c r="M98" i="61"/>
  <c r="M99" i="61"/>
  <c r="M100" i="61"/>
  <c r="M101" i="61"/>
  <c r="M102" i="61"/>
  <c r="M103" i="61"/>
  <c r="M104" i="61"/>
  <c r="M105" i="61"/>
  <c r="M106" i="61"/>
  <c r="M107" i="61"/>
  <c r="M108" i="61"/>
  <c r="M109" i="61"/>
  <c r="M110" i="61"/>
  <c r="M111" i="61"/>
  <c r="M86" i="61"/>
  <c r="M87" i="61"/>
  <c r="M88" i="61"/>
  <c r="M89" i="61"/>
  <c r="M90" i="61"/>
  <c r="M91" i="61"/>
  <c r="M92" i="61"/>
  <c r="M93" i="61"/>
  <c r="M94" i="61"/>
  <c r="M95" i="61"/>
  <c r="M72" i="61"/>
  <c r="M73" i="61"/>
  <c r="M74" i="61"/>
  <c r="M75" i="61"/>
  <c r="M76" i="61"/>
  <c r="M77" i="61"/>
  <c r="M78" i="61"/>
  <c r="M79" i="61"/>
  <c r="M80" i="61"/>
  <c r="M81" i="61"/>
  <c r="M82" i="61"/>
  <c r="M83" i="61"/>
  <c r="M84" i="61"/>
  <c r="M85" i="61"/>
  <c r="M57" i="61"/>
  <c r="M58" i="61"/>
  <c r="M59" i="61"/>
  <c r="M60" i="61"/>
  <c r="M61" i="61"/>
  <c r="M62" i="61"/>
  <c r="M63" i="61"/>
  <c r="M64" i="61"/>
  <c r="M65" i="61"/>
  <c r="M66" i="61"/>
  <c r="M67" i="61"/>
  <c r="M68" i="61"/>
  <c r="M69" i="61"/>
  <c r="M70" i="61"/>
  <c r="M71" i="61"/>
  <c r="M54" i="61"/>
  <c r="M55" i="61"/>
  <c r="M56" i="61"/>
  <c r="M46" i="61"/>
  <c r="M47" i="61"/>
  <c r="M48" i="61"/>
  <c r="M49" i="61"/>
  <c r="M50" i="61"/>
  <c r="M51" i="61"/>
  <c r="M52" i="61"/>
  <c r="M53" i="61"/>
  <c r="M32" i="61"/>
  <c r="M33" i="61"/>
  <c r="M34" i="61"/>
  <c r="M35" i="61"/>
  <c r="M36" i="61"/>
  <c r="M37" i="61"/>
  <c r="M38" i="61"/>
  <c r="M39" i="61"/>
  <c r="M40" i="61"/>
  <c r="M41" i="61"/>
  <c r="M42" i="61"/>
  <c r="M43" i="61"/>
  <c r="M44" i="61"/>
  <c r="M45" i="61"/>
  <c r="M30" i="61"/>
  <c r="M31" i="61"/>
  <c r="M12" i="61"/>
  <c r="M13" i="61"/>
  <c r="M14" i="61"/>
  <c r="M15" i="61"/>
  <c r="M16" i="61"/>
  <c r="M17" i="61"/>
  <c r="M18" i="61"/>
  <c r="M19" i="61"/>
  <c r="M20" i="61"/>
  <c r="M21" i="61"/>
  <c r="M22" i="61"/>
  <c r="M23" i="61"/>
  <c r="M24" i="61"/>
  <c r="M25" i="61"/>
  <c r="M26" i="61"/>
  <c r="M27" i="61"/>
  <c r="M28" i="61"/>
  <c r="M29" i="61"/>
  <c r="M118" i="62"/>
  <c r="M119" i="62"/>
  <c r="M120" i="62"/>
  <c r="M121" i="62"/>
  <c r="M122" i="62"/>
  <c r="M123" i="62"/>
  <c r="M124" i="62"/>
  <c r="M125" i="62"/>
  <c r="M107" i="62"/>
  <c r="M108" i="62"/>
  <c r="M109" i="62"/>
  <c r="M110" i="62"/>
  <c r="M111" i="62"/>
  <c r="M112" i="62"/>
  <c r="M113" i="62"/>
  <c r="M114" i="62"/>
  <c r="M115" i="62"/>
  <c r="M116" i="62"/>
  <c r="M117" i="62"/>
  <c r="M96" i="62"/>
  <c r="M97" i="62"/>
  <c r="M98" i="62"/>
  <c r="M99" i="62"/>
  <c r="M100" i="62"/>
  <c r="M101" i="62"/>
  <c r="M102" i="62"/>
  <c r="M103" i="62"/>
  <c r="M104" i="62"/>
  <c r="M105" i="62"/>
  <c r="M106" i="62"/>
  <c r="M81" i="62"/>
  <c r="M82" i="62"/>
  <c r="M83" i="62"/>
  <c r="M84" i="62"/>
  <c r="M85" i="62"/>
  <c r="M86" i="62"/>
  <c r="M87" i="62"/>
  <c r="M88" i="62"/>
  <c r="M89" i="62"/>
  <c r="M90" i="62"/>
  <c r="M91" i="62"/>
  <c r="M92" i="62"/>
  <c r="M93" i="62"/>
  <c r="M94" i="62"/>
  <c r="M95" i="62"/>
  <c r="M70" i="62"/>
  <c r="M71" i="62"/>
  <c r="M72" i="62"/>
  <c r="M73" i="62"/>
  <c r="M74" i="62"/>
  <c r="M75" i="62"/>
  <c r="M76" i="62"/>
  <c r="M77" i="62"/>
  <c r="M78" i="62"/>
  <c r="M79" i="62"/>
  <c r="M80" i="62"/>
  <c r="M57" i="62"/>
  <c r="M58" i="62"/>
  <c r="M59" i="62"/>
  <c r="M60" i="62"/>
  <c r="M61" i="62"/>
  <c r="M62" i="62"/>
  <c r="M63" i="62"/>
  <c r="M64" i="62"/>
  <c r="M65" i="62"/>
  <c r="M66" i="62"/>
  <c r="M67" i="62"/>
  <c r="M68" i="62"/>
  <c r="M69" i="62"/>
  <c r="M54" i="62"/>
  <c r="M55" i="62"/>
  <c r="M56" i="62"/>
  <c r="M48" i="62"/>
  <c r="M49" i="62"/>
  <c r="M50" i="62"/>
  <c r="M51" i="62"/>
  <c r="M52" i="62"/>
  <c r="M53" i="62"/>
  <c r="M32" i="62"/>
  <c r="M33" i="62"/>
  <c r="M34" i="62"/>
  <c r="M35" i="62"/>
  <c r="M36" i="62"/>
  <c r="M37" i="62"/>
  <c r="M38" i="62"/>
  <c r="M39" i="62"/>
  <c r="M40" i="62"/>
  <c r="M41" i="62"/>
  <c r="M42" i="62"/>
  <c r="M43" i="62"/>
  <c r="M44" i="62"/>
  <c r="M45" i="62"/>
  <c r="M46" i="62"/>
  <c r="M47" i="62"/>
  <c r="M29" i="62"/>
  <c r="M30" i="62"/>
  <c r="M31" i="62"/>
  <c r="M12" i="62"/>
  <c r="M13" i="62"/>
  <c r="M14" i="62"/>
  <c r="M15" i="62"/>
  <c r="M16" i="62"/>
  <c r="M17" i="62"/>
  <c r="M18" i="62"/>
  <c r="M19" i="62"/>
  <c r="M20" i="62"/>
  <c r="M21" i="62"/>
  <c r="M22" i="62"/>
  <c r="M23" i="62"/>
  <c r="M24" i="62"/>
  <c r="M25" i="62"/>
  <c r="M26" i="62"/>
  <c r="M27" i="62"/>
  <c r="M28" i="62"/>
  <c r="S122" i="100"/>
  <c r="S123" i="100"/>
  <c r="S124" i="100"/>
  <c r="S125" i="100"/>
  <c r="S111" i="100"/>
  <c r="S112" i="100"/>
  <c r="S113" i="100"/>
  <c r="S114" i="100"/>
  <c r="S115" i="100"/>
  <c r="S116" i="100"/>
  <c r="S117" i="100"/>
  <c r="S118" i="100"/>
  <c r="S119" i="100"/>
  <c r="S120" i="100"/>
  <c r="S121" i="100"/>
  <c r="S96" i="100"/>
  <c r="S97" i="100"/>
  <c r="S98" i="100"/>
  <c r="S99" i="100"/>
  <c r="S100" i="100"/>
  <c r="S101" i="100"/>
  <c r="S102" i="100"/>
  <c r="S103" i="100"/>
  <c r="S104" i="100"/>
  <c r="S105" i="100"/>
  <c r="S106" i="100"/>
  <c r="S107" i="100"/>
  <c r="S108" i="100"/>
  <c r="S109" i="100"/>
  <c r="S110" i="100"/>
  <c r="S84" i="100"/>
  <c r="S85" i="100"/>
  <c r="S86" i="100"/>
  <c r="S87" i="100"/>
  <c r="S88" i="100"/>
  <c r="S89" i="100"/>
  <c r="S90" i="100"/>
  <c r="S91" i="100"/>
  <c r="S92" i="100"/>
  <c r="S93" i="100"/>
  <c r="S94" i="100"/>
  <c r="S95" i="100"/>
  <c r="S69" i="100"/>
  <c r="S70" i="100"/>
  <c r="S71" i="100"/>
  <c r="S72" i="100"/>
  <c r="S73" i="100"/>
  <c r="S74" i="100"/>
  <c r="S75" i="100"/>
  <c r="S76" i="100"/>
  <c r="S77" i="100"/>
  <c r="S78" i="100"/>
  <c r="S79" i="100"/>
  <c r="S80" i="100"/>
  <c r="S81" i="100"/>
  <c r="S82" i="100"/>
  <c r="S83" i="100"/>
  <c r="S57" i="100"/>
  <c r="S58" i="100"/>
  <c r="S59" i="100"/>
  <c r="S60" i="100"/>
  <c r="S61" i="100"/>
  <c r="S62" i="100"/>
  <c r="S63" i="100"/>
  <c r="S64" i="100"/>
  <c r="S65" i="100"/>
  <c r="S66" i="100"/>
  <c r="S67" i="100"/>
  <c r="S68" i="100"/>
  <c r="S54" i="100"/>
  <c r="S55" i="100"/>
  <c r="S56" i="100"/>
  <c r="S49" i="100"/>
  <c r="S50" i="100"/>
  <c r="S51" i="100"/>
  <c r="S52" i="100"/>
  <c r="S53" i="100"/>
  <c r="S32" i="100"/>
  <c r="S33" i="100"/>
  <c r="S34" i="100"/>
  <c r="S35" i="100"/>
  <c r="S36" i="100"/>
  <c r="S37" i="100"/>
  <c r="S38" i="100"/>
  <c r="S39" i="100"/>
  <c r="S40" i="100"/>
  <c r="S41" i="100"/>
  <c r="S42" i="100"/>
  <c r="S43" i="100"/>
  <c r="S44" i="100"/>
  <c r="S45" i="100"/>
  <c r="S46" i="100"/>
  <c r="S47" i="100"/>
  <c r="S48" i="100"/>
  <c r="S29" i="100"/>
  <c r="S30" i="100"/>
  <c r="S31" i="100"/>
  <c r="S12" i="100"/>
  <c r="S13" i="100"/>
  <c r="S14" i="100"/>
  <c r="S15" i="100"/>
  <c r="S16" i="100"/>
  <c r="S17" i="100"/>
  <c r="S18" i="100"/>
  <c r="S19" i="100"/>
  <c r="S20" i="100"/>
  <c r="S21" i="100"/>
  <c r="S22" i="100"/>
  <c r="S23" i="100"/>
  <c r="S24" i="100"/>
  <c r="S25" i="100"/>
  <c r="S26" i="100"/>
  <c r="S27" i="100"/>
  <c r="S28" i="100"/>
  <c r="K96" i="101"/>
  <c r="K97" i="101"/>
  <c r="K98" i="101"/>
  <c r="K99" i="101"/>
  <c r="K100" i="101"/>
  <c r="K101" i="101"/>
  <c r="K102" i="101"/>
  <c r="K103" i="101"/>
  <c r="K104" i="101"/>
  <c r="K105" i="101"/>
  <c r="K106" i="101"/>
  <c r="K107" i="101"/>
  <c r="K108" i="101"/>
  <c r="K109" i="101"/>
  <c r="K110" i="101"/>
  <c r="K111" i="101"/>
  <c r="K112" i="101"/>
  <c r="K113" i="101"/>
  <c r="K114" i="101"/>
  <c r="K115" i="101"/>
  <c r="K116" i="101"/>
  <c r="K117" i="101"/>
  <c r="K118" i="101"/>
  <c r="K119" i="101"/>
  <c r="K120" i="101"/>
  <c r="K121" i="101"/>
  <c r="K122" i="101"/>
  <c r="K123" i="101"/>
  <c r="K124" i="101"/>
  <c r="K125" i="101"/>
  <c r="K57" i="101"/>
  <c r="K58" i="101"/>
  <c r="K59" i="101"/>
  <c r="K60" i="101"/>
  <c r="K61" i="101"/>
  <c r="K62" i="101"/>
  <c r="K63" i="101"/>
  <c r="K64" i="101"/>
  <c r="K65" i="101"/>
  <c r="K66" i="101"/>
  <c r="K67" i="101"/>
  <c r="K68" i="101"/>
  <c r="K69" i="101"/>
  <c r="K70" i="101"/>
  <c r="K71" i="101"/>
  <c r="K72" i="101"/>
  <c r="K73" i="101"/>
  <c r="K74" i="101"/>
  <c r="K75" i="101"/>
  <c r="K76" i="101"/>
  <c r="K77" i="101"/>
  <c r="K78" i="101"/>
  <c r="K79" i="101"/>
  <c r="K80" i="101"/>
  <c r="K81" i="101"/>
  <c r="K82" i="101"/>
  <c r="K83" i="101"/>
  <c r="K84" i="101"/>
  <c r="K85" i="101"/>
  <c r="K86" i="101"/>
  <c r="K87" i="101"/>
  <c r="K88" i="101"/>
  <c r="K89" i="101"/>
  <c r="K90" i="101"/>
  <c r="K91" i="101"/>
  <c r="K92" i="101"/>
  <c r="K93" i="101"/>
  <c r="K94" i="101"/>
  <c r="K95" i="101"/>
  <c r="K54" i="101"/>
  <c r="K55" i="101"/>
  <c r="K56" i="101"/>
  <c r="K32" i="101"/>
  <c r="K33" i="101"/>
  <c r="K34" i="101"/>
  <c r="K35" i="101"/>
  <c r="K36" i="101"/>
  <c r="K37" i="101"/>
  <c r="K38" i="101"/>
  <c r="K39" i="101"/>
  <c r="K40" i="101"/>
  <c r="K41" i="101"/>
  <c r="K42" i="101"/>
  <c r="K43" i="101"/>
  <c r="K44" i="101"/>
  <c r="K45" i="101"/>
  <c r="K46" i="101"/>
  <c r="K47" i="101"/>
  <c r="K48" i="101"/>
  <c r="K49" i="101"/>
  <c r="K50" i="101"/>
  <c r="K51" i="101"/>
  <c r="K52" i="101"/>
  <c r="K53" i="101"/>
  <c r="K12" i="101"/>
  <c r="K13" i="101"/>
  <c r="K14" i="101"/>
  <c r="K15" i="101"/>
  <c r="K16" i="101"/>
  <c r="K17" i="101"/>
  <c r="K18" i="101"/>
  <c r="K19" i="101"/>
  <c r="K20" i="101"/>
  <c r="K21" i="101"/>
  <c r="K22" i="101"/>
  <c r="K23" i="101"/>
  <c r="K24" i="101"/>
  <c r="K25" i="101"/>
  <c r="K26" i="101"/>
  <c r="K27" i="101"/>
  <c r="K28" i="101"/>
  <c r="K29" i="101"/>
  <c r="K30" i="101"/>
  <c r="K31" i="101"/>
  <c r="B201" i="100"/>
  <c r="B202" i="100"/>
  <c r="B203" i="100"/>
  <c r="B204" i="100"/>
  <c r="E166" i="121"/>
  <c r="D212" i="67" s="1"/>
  <c r="I132" i="121"/>
  <c r="G101" i="120"/>
  <c r="G93" i="120"/>
  <c r="I91" i="121"/>
  <c r="H145" i="104"/>
  <c r="I145" i="104" s="1"/>
  <c r="H94" i="104"/>
  <c r="I94" i="104" s="1"/>
  <c r="B145" i="101"/>
  <c r="A145" i="101"/>
  <c r="B94" i="101"/>
  <c r="A94" i="101"/>
  <c r="F15" i="130"/>
  <c r="I7" i="55"/>
  <c r="I8" i="55"/>
  <c r="L55" i="55" s="1"/>
  <c r="I9" i="55"/>
  <c r="D13" i="130" s="1"/>
  <c r="I11" i="55"/>
  <c r="D14" i="130" s="1"/>
  <c r="I23" i="134"/>
  <c r="K23" i="134"/>
  <c r="K21" i="134"/>
  <c r="G10" i="55"/>
  <c r="E16" i="134" s="1"/>
  <c r="H10" i="55"/>
  <c r="G16" i="134" s="1"/>
  <c r="G11" i="55"/>
  <c r="E17" i="134" s="1"/>
  <c r="H11" i="55"/>
  <c r="G7" i="55"/>
  <c r="E10" i="134" s="1"/>
  <c r="H7" i="55"/>
  <c r="G10" i="134" s="1"/>
  <c r="G8" i="55"/>
  <c r="E11" i="134" s="1"/>
  <c r="H8" i="55"/>
  <c r="G11" i="134" s="1"/>
  <c r="G9" i="55"/>
  <c r="E12" i="134" s="1"/>
  <c r="H9" i="55"/>
  <c r="G12" i="134" s="1"/>
  <c r="C12" i="55"/>
  <c r="C32" i="134" s="1"/>
  <c r="G12" i="55"/>
  <c r="H12" i="55"/>
  <c r="G32" i="134" s="1"/>
  <c r="C13" i="55"/>
  <c r="C33" i="134" s="1"/>
  <c r="G13" i="55"/>
  <c r="H13" i="55"/>
  <c r="G33" i="134" s="1"/>
  <c r="C14" i="55"/>
  <c r="C34" i="134" s="1"/>
  <c r="G14" i="55"/>
  <c r="H14" i="55"/>
  <c r="G34" i="134" s="1"/>
  <c r="C15" i="55"/>
  <c r="C35" i="134" s="1"/>
  <c r="G15" i="55"/>
  <c r="H15" i="55"/>
  <c r="G35" i="134" s="1"/>
  <c r="C16" i="55"/>
  <c r="C36" i="134" s="1"/>
  <c r="G16" i="55"/>
  <c r="H16" i="55"/>
  <c r="G36" i="134" s="1"/>
  <c r="C17" i="55"/>
  <c r="C37" i="134" s="1"/>
  <c r="G17" i="55"/>
  <c r="H17" i="55"/>
  <c r="G37" i="134" s="1"/>
  <c r="C18" i="55"/>
  <c r="C38" i="134" s="1"/>
  <c r="G18" i="55"/>
  <c r="H18" i="55"/>
  <c r="G38" i="134" s="1"/>
  <c r="C19" i="55"/>
  <c r="C39" i="134" s="1"/>
  <c r="G19" i="55"/>
  <c r="E39" i="134" s="1"/>
  <c r="H19" i="55"/>
  <c r="G39" i="134" s="1"/>
  <c r="D20" i="55"/>
  <c r="C44" i="134" s="1"/>
  <c r="G20" i="55"/>
  <c r="E44" i="134" s="1"/>
  <c r="H20" i="55"/>
  <c r="D21" i="55"/>
  <c r="C45" i="134" s="1"/>
  <c r="G21" i="55"/>
  <c r="E45" i="134" s="1"/>
  <c r="H21" i="55"/>
  <c r="J22" i="55"/>
  <c r="I188" i="121" s="1"/>
  <c r="J29" i="55"/>
  <c r="H14" i="133" s="1"/>
  <c r="J30" i="55"/>
  <c r="I31" i="55"/>
  <c r="I32" i="55"/>
  <c r="I33" i="55"/>
  <c r="I34" i="55"/>
  <c r="I35" i="55"/>
  <c r="I36" i="55"/>
  <c r="I37" i="55"/>
  <c r="I38" i="55"/>
  <c r="I39" i="55"/>
  <c r="I40" i="55"/>
  <c r="I41" i="55"/>
  <c r="I42" i="55"/>
  <c r="I43" i="55"/>
  <c r="I44" i="55"/>
  <c r="I45" i="55"/>
  <c r="I46" i="55"/>
  <c r="I47" i="55"/>
  <c r="I48" i="55"/>
  <c r="I49" i="55"/>
  <c r="I50" i="55"/>
  <c r="I51" i="55"/>
  <c r="L37" i="55" s="1"/>
  <c r="H22" i="133" s="1"/>
  <c r="H28" i="133"/>
  <c r="H33" i="133"/>
  <c r="H38" i="133" s="1"/>
  <c r="J24" i="55"/>
  <c r="K9" i="130" s="1"/>
  <c r="O9" i="130" s="1"/>
  <c r="J26" i="55"/>
  <c r="J28" i="55"/>
  <c r="C8" i="55"/>
  <c r="H58" i="133" s="1"/>
  <c r="C210" i="67"/>
  <c r="B210" i="67"/>
  <c r="A210" i="67"/>
  <c r="C162" i="67"/>
  <c r="B162" i="67"/>
  <c r="A162" i="67"/>
  <c r="C64" i="67"/>
  <c r="B64" i="67"/>
  <c r="A64" i="67"/>
  <c r="I174" i="121"/>
  <c r="I96" i="121"/>
  <c r="G63" i="120" s="1"/>
  <c r="G57" i="120"/>
  <c r="G128" i="120"/>
  <c r="G127" i="120" s="1"/>
  <c r="G122" i="120"/>
  <c r="H41" i="104"/>
  <c r="I41" i="104" s="1"/>
  <c r="A41" i="101"/>
  <c r="B41" i="101"/>
  <c r="B122" i="101"/>
  <c r="A122" i="101"/>
  <c r="G90" i="120"/>
  <c r="G58" i="120"/>
  <c r="I45" i="121"/>
  <c r="H119" i="104"/>
  <c r="I119" i="104" s="1"/>
  <c r="C99" i="67"/>
  <c r="B99" i="67"/>
  <c r="A99" i="67"/>
  <c r="G29" i="120"/>
  <c r="B119" i="101"/>
  <c r="A119" i="101"/>
  <c r="B80" i="101"/>
  <c r="A80" i="101"/>
  <c r="B64" i="101"/>
  <c r="A64" i="101"/>
  <c r="I127" i="121"/>
  <c r="G107" i="120" s="1"/>
  <c r="H142" i="104"/>
  <c r="I142" i="104" s="1"/>
  <c r="H120" i="104"/>
  <c r="I120" i="104" s="1"/>
  <c r="H22" i="104"/>
  <c r="I22" i="104" s="1"/>
  <c r="C200" i="67"/>
  <c r="B200" i="67"/>
  <c r="A200" i="67"/>
  <c r="C34" i="67"/>
  <c r="B34" i="67"/>
  <c r="A34" i="67"/>
  <c r="B142" i="101"/>
  <c r="A142" i="101"/>
  <c r="B120" i="101"/>
  <c r="A120" i="101"/>
  <c r="B22" i="101"/>
  <c r="A22" i="101"/>
  <c r="D69" i="69"/>
  <c r="D73" i="69" s="1"/>
  <c r="C199" i="67"/>
  <c r="B199" i="67"/>
  <c r="A199" i="67"/>
  <c r="C186" i="67"/>
  <c r="B186" i="67"/>
  <c r="A186" i="67"/>
  <c r="G106" i="120"/>
  <c r="H71" i="104"/>
  <c r="I71" i="104"/>
  <c r="B141" i="101"/>
  <c r="A141" i="101"/>
  <c r="B132" i="101"/>
  <c r="A132" i="101"/>
  <c r="B71" i="101"/>
  <c r="A71" i="101"/>
  <c r="E9" i="121"/>
  <c r="D6" i="67"/>
  <c r="E56" i="121"/>
  <c r="D77" i="67" s="1"/>
  <c r="E169" i="121"/>
  <c r="D217" i="67" s="1"/>
  <c r="G7" i="120"/>
  <c r="G6" i="120" s="1"/>
  <c r="G9" i="120"/>
  <c r="G10" i="120"/>
  <c r="G11" i="120"/>
  <c r="G13" i="120"/>
  <c r="G14" i="120"/>
  <c r="G16" i="120"/>
  <c r="G18" i="120"/>
  <c r="G20" i="120"/>
  <c r="G21" i="120"/>
  <c r="G23" i="120"/>
  <c r="G24" i="120"/>
  <c r="G28" i="120"/>
  <c r="G30" i="120"/>
  <c r="G31" i="120"/>
  <c r="G35" i="120"/>
  <c r="G36" i="120"/>
  <c r="G38" i="120"/>
  <c r="G39" i="120"/>
  <c r="G40" i="120"/>
  <c r="G41" i="120"/>
  <c r="G42" i="120"/>
  <c r="G43" i="120"/>
  <c r="G44" i="120"/>
  <c r="G45" i="120"/>
  <c r="G47" i="120"/>
  <c r="G46" i="120" s="1"/>
  <c r="G49" i="120"/>
  <c r="G48" i="120" s="1"/>
  <c r="G51" i="120"/>
  <c r="G50" i="120" s="1"/>
  <c r="G52" i="120"/>
  <c r="G53" i="120"/>
  <c r="G55" i="120"/>
  <c r="G56" i="120"/>
  <c r="G59" i="120"/>
  <c r="G65" i="120"/>
  <c r="G66" i="120"/>
  <c r="G67" i="120"/>
  <c r="I100" i="121"/>
  <c r="G69" i="120"/>
  <c r="G71" i="120"/>
  <c r="G70" i="120" s="1"/>
  <c r="G72" i="120"/>
  <c r="G74" i="120"/>
  <c r="G75" i="120"/>
  <c r="G76" i="120"/>
  <c r="G78" i="120"/>
  <c r="G79" i="120"/>
  <c r="G81" i="120"/>
  <c r="G82" i="120"/>
  <c r="G86" i="120"/>
  <c r="G87" i="120"/>
  <c r="G89" i="120"/>
  <c r="G91" i="120"/>
  <c r="G92" i="120"/>
  <c r="G94" i="120"/>
  <c r="G95" i="120"/>
  <c r="G98" i="120"/>
  <c r="G99" i="120"/>
  <c r="G102" i="120"/>
  <c r="G103" i="120"/>
  <c r="G104" i="120"/>
  <c r="G109" i="120"/>
  <c r="G110" i="120"/>
  <c r="G111" i="120"/>
  <c r="G116" i="120"/>
  <c r="G115" i="120" s="1"/>
  <c r="G117" i="120" s="1"/>
  <c r="G120" i="120"/>
  <c r="G121" i="120"/>
  <c r="G123" i="120"/>
  <c r="G125" i="120"/>
  <c r="G126" i="120"/>
  <c r="G130" i="120"/>
  <c r="G129" i="120" s="1"/>
  <c r="G131" i="120"/>
  <c r="G132" i="120"/>
  <c r="G134" i="120"/>
  <c r="G135" i="120"/>
  <c r="G136" i="120"/>
  <c r="I52" i="55"/>
  <c r="I34" i="131" s="1"/>
  <c r="I53" i="55"/>
  <c r="C234" i="67"/>
  <c r="B234" i="67"/>
  <c r="C232" i="67"/>
  <c r="B232" i="67"/>
  <c r="C221" i="67"/>
  <c r="B221" i="67"/>
  <c r="A221" i="67"/>
  <c r="C222" i="67"/>
  <c r="B222" i="67"/>
  <c r="A222" i="67"/>
  <c r="C196" i="67"/>
  <c r="B196" i="67"/>
  <c r="A196" i="67"/>
  <c r="C144" i="67"/>
  <c r="B144" i="67"/>
  <c r="A144" i="67"/>
  <c r="C165" i="67"/>
  <c r="B165" i="67"/>
  <c r="A165" i="67"/>
  <c r="C149" i="67"/>
  <c r="B149" i="67"/>
  <c r="A149" i="67"/>
  <c r="C88" i="67"/>
  <c r="B88" i="67"/>
  <c r="A88" i="67"/>
  <c r="C6" i="67"/>
  <c r="B6" i="67"/>
  <c r="A6" i="67"/>
  <c r="H154" i="104"/>
  <c r="I154" i="104" s="1"/>
  <c r="H153" i="104"/>
  <c r="I153" i="104" s="1"/>
  <c r="H111" i="104"/>
  <c r="I111" i="104" s="1"/>
  <c r="H106" i="104"/>
  <c r="I106" i="104" s="1"/>
  <c r="H59" i="104"/>
  <c r="I59" i="104" s="1"/>
  <c r="M10" i="62"/>
  <c r="M11" i="62"/>
  <c r="M7" i="62"/>
  <c r="M8" i="62"/>
  <c r="M9" i="62"/>
  <c r="M5" i="62"/>
  <c r="M6" i="62"/>
  <c r="O163" i="100"/>
  <c r="O162" i="100"/>
  <c r="A153" i="101"/>
  <c r="B153" i="101"/>
  <c r="A154" i="101"/>
  <c r="B154" i="101"/>
  <c r="A140" i="101"/>
  <c r="B140" i="101"/>
  <c r="A123" i="101"/>
  <c r="B123" i="101"/>
  <c r="A111" i="101"/>
  <c r="B111" i="101"/>
  <c r="A106" i="101"/>
  <c r="B106" i="101"/>
  <c r="A59" i="101"/>
  <c r="B59" i="101"/>
  <c r="I14" i="121"/>
  <c r="C164" i="67"/>
  <c r="B164" i="67"/>
  <c r="A164" i="67"/>
  <c r="C123" i="67"/>
  <c r="B123" i="67"/>
  <c r="A123" i="67"/>
  <c r="H20" i="104"/>
  <c r="I20" i="104" s="1"/>
  <c r="G164" i="101"/>
  <c r="H209" i="101" s="1"/>
  <c r="B85" i="101"/>
  <c r="A85" i="101"/>
  <c r="F36" i="130"/>
  <c r="C9" i="134"/>
  <c r="M58" i="133" s="1"/>
  <c r="H84" i="104"/>
  <c r="I84" i="104" s="1"/>
  <c r="B84" i="101"/>
  <c r="A84" i="101"/>
  <c r="B6" i="101"/>
  <c r="A6" i="101"/>
  <c r="C122" i="67"/>
  <c r="B122" i="67"/>
  <c r="A122" i="67"/>
  <c r="C8" i="67"/>
  <c r="B8" i="67"/>
  <c r="A8" i="67"/>
  <c r="H2" i="104"/>
  <c r="I2" i="104" s="1"/>
  <c r="H4" i="104"/>
  <c r="I4" i="104" s="1"/>
  <c r="H5" i="104"/>
  <c r="I5" i="104" s="1"/>
  <c r="H7" i="104"/>
  <c r="I7" i="104" s="1"/>
  <c r="H10" i="104"/>
  <c r="I10" i="104" s="1"/>
  <c r="H11" i="104"/>
  <c r="I11" i="104" s="1"/>
  <c r="H14" i="104"/>
  <c r="I14" i="104" s="1"/>
  <c r="H16" i="104"/>
  <c r="I16" i="104" s="1"/>
  <c r="H17" i="104"/>
  <c r="I17" i="104" s="1"/>
  <c r="H19" i="104"/>
  <c r="I19" i="104" s="1"/>
  <c r="H24" i="104"/>
  <c r="I24" i="104" s="1"/>
  <c r="H27" i="104"/>
  <c r="I27" i="104" s="1"/>
  <c r="H30" i="104"/>
  <c r="I30" i="104" s="1"/>
  <c r="H33" i="104"/>
  <c r="I33" i="104" s="1"/>
  <c r="H34" i="104"/>
  <c r="I34" i="104" s="1"/>
  <c r="H36" i="104"/>
  <c r="I36" i="104" s="1"/>
  <c r="H37" i="104"/>
  <c r="I37" i="104" s="1"/>
  <c r="H39" i="104"/>
  <c r="I39" i="104" s="1"/>
  <c r="H44" i="104"/>
  <c r="I44" i="104" s="1"/>
  <c r="H45" i="104"/>
  <c r="I45" i="104" s="1"/>
  <c r="H47" i="104"/>
  <c r="I47" i="104" s="1"/>
  <c r="H49" i="104"/>
  <c r="I49" i="104" s="1"/>
  <c r="H50" i="104"/>
  <c r="I50" i="104" s="1"/>
  <c r="H52" i="104"/>
  <c r="I52" i="104" s="1"/>
  <c r="H53" i="104"/>
  <c r="I53" i="104" s="1"/>
  <c r="H62" i="104"/>
  <c r="I62" i="104" s="1"/>
  <c r="H63" i="104"/>
  <c r="I63" i="104" s="1"/>
  <c r="H65" i="104"/>
  <c r="I65" i="104" s="1"/>
  <c r="H67" i="104"/>
  <c r="I67" i="104" s="1"/>
  <c r="H70" i="104"/>
  <c r="I70" i="104" s="1"/>
  <c r="H73" i="104"/>
  <c r="I73" i="104" s="1"/>
  <c r="H75" i="104"/>
  <c r="I75" i="104" s="1"/>
  <c r="H78" i="104"/>
  <c r="I78" i="104" s="1"/>
  <c r="H79" i="104"/>
  <c r="I79" i="104" s="1"/>
  <c r="H81" i="104"/>
  <c r="I81" i="104" s="1"/>
  <c r="H83" i="104"/>
  <c r="I83" i="104" s="1"/>
  <c r="H86" i="104"/>
  <c r="I86" i="104" s="1"/>
  <c r="H87" i="104"/>
  <c r="I87" i="104" s="1"/>
  <c r="H89" i="104"/>
  <c r="I89" i="104" s="1"/>
  <c r="H91" i="104"/>
  <c r="I91" i="104" s="1"/>
  <c r="H95" i="104"/>
  <c r="I95" i="104" s="1"/>
  <c r="H100" i="104"/>
  <c r="I100" i="104" s="1"/>
  <c r="H102" i="104"/>
  <c r="I102" i="104" s="1"/>
  <c r="H103" i="104"/>
  <c r="I103" i="104" s="1"/>
  <c r="H104" i="104"/>
  <c r="I104" i="104" s="1"/>
  <c r="H108" i="104"/>
  <c r="I108" i="104" s="1"/>
  <c r="H112" i="104"/>
  <c r="I112" i="104" s="1"/>
  <c r="H116" i="104"/>
  <c r="I116" i="104" s="1"/>
  <c r="H124" i="104"/>
  <c r="I124" i="104" s="1"/>
  <c r="H128" i="104"/>
  <c r="I128" i="104" s="1"/>
  <c r="H134" i="104"/>
  <c r="I134" i="104" s="1"/>
  <c r="H137" i="104"/>
  <c r="I137" i="104" s="1"/>
  <c r="H146" i="104"/>
  <c r="I146" i="104" s="1"/>
  <c r="H148" i="104"/>
  <c r="I148" i="104" s="1"/>
  <c r="H150" i="104"/>
  <c r="I150" i="104" s="1"/>
  <c r="H159" i="104"/>
  <c r="I159" i="104" s="1"/>
  <c r="H160" i="104"/>
  <c r="I160" i="104" s="1"/>
  <c r="L6" i="104"/>
  <c r="L7" i="104"/>
  <c r="L8" i="104"/>
  <c r="L9" i="104"/>
  <c r="L10" i="104"/>
  <c r="L11" i="104"/>
  <c r="J6" i="103"/>
  <c r="J7" i="103"/>
  <c r="J8" i="103"/>
  <c r="J9" i="103"/>
  <c r="J10" i="103"/>
  <c r="J11" i="103"/>
  <c r="M6" i="61"/>
  <c r="M7" i="61"/>
  <c r="M8" i="61"/>
  <c r="M9" i="61"/>
  <c r="M10" i="61"/>
  <c r="M11" i="61"/>
  <c r="S6" i="100"/>
  <c r="S7" i="100"/>
  <c r="S8" i="100"/>
  <c r="S9" i="100"/>
  <c r="S10" i="100"/>
  <c r="S11" i="100"/>
  <c r="K6" i="101"/>
  <c r="K7" i="101"/>
  <c r="K8" i="101"/>
  <c r="K9" i="101"/>
  <c r="K10" i="101"/>
  <c r="K11" i="101"/>
  <c r="C212" i="67"/>
  <c r="B212" i="67"/>
  <c r="A212" i="67"/>
  <c r="C166" i="67"/>
  <c r="B166" i="67"/>
  <c r="A166" i="67"/>
  <c r="C7" i="67"/>
  <c r="B7" i="67"/>
  <c r="A7" i="67"/>
  <c r="L5" i="104"/>
  <c r="J5" i="103"/>
  <c r="M5" i="61"/>
  <c r="S5" i="100"/>
  <c r="B5" i="101"/>
  <c r="A5" i="101"/>
  <c r="K5" i="101"/>
  <c r="D28" i="132"/>
  <c r="C211" i="67"/>
  <c r="B211" i="67"/>
  <c r="A211" i="67"/>
  <c r="B150" i="101"/>
  <c r="A150" i="101"/>
  <c r="B147" i="101"/>
  <c r="A147" i="101"/>
  <c r="B33" i="101"/>
  <c r="A33" i="101"/>
  <c r="B30" i="101"/>
  <c r="A30" i="101"/>
  <c r="B8" i="101"/>
  <c r="A8" i="101"/>
  <c r="C51" i="67"/>
  <c r="B51" i="67"/>
  <c r="A51" i="67"/>
  <c r="C48" i="67"/>
  <c r="B48" i="67"/>
  <c r="B49" i="67"/>
  <c r="A48" i="67"/>
  <c r="C10" i="67"/>
  <c r="B10" i="67"/>
  <c r="A10" i="67"/>
  <c r="J158" i="120"/>
  <c r="C132" i="67"/>
  <c r="B132" i="67"/>
  <c r="A132" i="67"/>
  <c r="C106" i="67"/>
  <c r="C105" i="67"/>
  <c r="B106" i="67"/>
  <c r="B105" i="67"/>
  <c r="A106" i="67"/>
  <c r="A105" i="67"/>
  <c r="B70" i="101"/>
  <c r="A70" i="101"/>
  <c r="C127" i="67"/>
  <c r="B127" i="67"/>
  <c r="A127" i="67"/>
  <c r="C119" i="67"/>
  <c r="B119" i="67"/>
  <c r="A119" i="67"/>
  <c r="C108" i="67"/>
  <c r="B108" i="67"/>
  <c r="A108" i="67"/>
  <c r="C101" i="67"/>
  <c r="B101" i="67"/>
  <c r="A101" i="67"/>
  <c r="S3" i="100"/>
  <c r="S4" i="100"/>
  <c r="H203" i="101"/>
  <c r="H204" i="101" s="1"/>
  <c r="K3" i="101"/>
  <c r="K4" i="101"/>
  <c r="B89" i="101"/>
  <c r="A89" i="101"/>
  <c r="B66" i="101"/>
  <c r="A66" i="101"/>
  <c r="I40" i="121"/>
  <c r="C7" i="55"/>
  <c r="C9" i="55"/>
  <c r="C10" i="55"/>
  <c r="C11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137" i="67"/>
  <c r="B137" i="67"/>
  <c r="A137" i="67"/>
  <c r="J3" i="103"/>
  <c r="J4" i="103"/>
  <c r="B99" i="101"/>
  <c r="A99" i="101"/>
  <c r="J18" i="55"/>
  <c r="I18" i="55"/>
  <c r="D29" i="130" s="1"/>
  <c r="F18" i="55"/>
  <c r="E18" i="55"/>
  <c r="D18" i="55"/>
  <c r="J160" i="100"/>
  <c r="P134" i="100"/>
  <c r="O134" i="100"/>
  <c r="P125" i="100"/>
  <c r="O125" i="100"/>
  <c r="P124" i="100"/>
  <c r="O124" i="100"/>
  <c r="P28" i="100"/>
  <c r="O28" i="100"/>
  <c r="B159" i="101"/>
  <c r="A159" i="101"/>
  <c r="B139" i="101"/>
  <c r="A139" i="101"/>
  <c r="B127" i="101"/>
  <c r="A127" i="101"/>
  <c r="B125" i="101"/>
  <c r="A125" i="101"/>
  <c r="B31" i="101"/>
  <c r="A31" i="101"/>
  <c r="B27" i="101"/>
  <c r="A27" i="101"/>
  <c r="B26" i="101"/>
  <c r="A26" i="101"/>
  <c r="B25" i="101"/>
  <c r="A25" i="101"/>
  <c r="B24" i="101"/>
  <c r="A24" i="101"/>
  <c r="B23" i="101"/>
  <c r="A23" i="101"/>
  <c r="B21" i="101"/>
  <c r="A21" i="101"/>
  <c r="B20" i="101"/>
  <c r="A20" i="101"/>
  <c r="B19" i="101"/>
  <c r="A19" i="101"/>
  <c r="B18" i="101"/>
  <c r="A18" i="101"/>
  <c r="B15" i="101"/>
  <c r="A15" i="101"/>
  <c r="B231" i="67"/>
  <c r="A231" i="67"/>
  <c r="B220" i="67"/>
  <c r="A220" i="67"/>
  <c r="C223" i="67"/>
  <c r="B223" i="67"/>
  <c r="A223" i="67"/>
  <c r="B215" i="67"/>
  <c r="A215" i="67"/>
  <c r="C217" i="67"/>
  <c r="B217" i="67"/>
  <c r="A217" i="67"/>
  <c r="C216" i="67"/>
  <c r="B216" i="67"/>
  <c r="A216" i="67"/>
  <c r="B209" i="67"/>
  <c r="A209" i="67"/>
  <c r="C198" i="67"/>
  <c r="B198" i="67"/>
  <c r="A198" i="67"/>
  <c r="C197" i="67"/>
  <c r="A197" i="67"/>
  <c r="B197" i="67"/>
  <c r="A195" i="67"/>
  <c r="A190" i="67"/>
  <c r="C192" i="67"/>
  <c r="B192" i="67"/>
  <c r="A192" i="67"/>
  <c r="A191" i="67"/>
  <c r="C191" i="67"/>
  <c r="B191" i="67"/>
  <c r="A185" i="67"/>
  <c r="C187" i="67"/>
  <c r="B187" i="67"/>
  <c r="A187" i="67"/>
  <c r="B180" i="67"/>
  <c r="A180" i="67"/>
  <c r="C181" i="67"/>
  <c r="B181" i="67"/>
  <c r="A181" i="67"/>
  <c r="B175" i="67"/>
  <c r="A175" i="67"/>
  <c r="C177" i="67"/>
  <c r="B177" i="67"/>
  <c r="A177" i="67"/>
  <c r="C167" i="67"/>
  <c r="C163" i="67"/>
  <c r="C161" i="67"/>
  <c r="C160" i="67"/>
  <c r="C159" i="67"/>
  <c r="C158" i="67"/>
  <c r="C157" i="67"/>
  <c r="C156" i="67"/>
  <c r="C155" i="67"/>
  <c r="C154" i="67"/>
  <c r="C153" i="67"/>
  <c r="C152" i="67"/>
  <c r="C151" i="67"/>
  <c r="C150" i="67"/>
  <c r="C148" i="67"/>
  <c r="C147" i="67"/>
  <c r="C146" i="67"/>
  <c r="C145" i="67"/>
  <c r="C143" i="67"/>
  <c r="C142" i="67"/>
  <c r="C141" i="67"/>
  <c r="C140" i="67"/>
  <c r="C139" i="67"/>
  <c r="C138" i="67"/>
  <c r="C136" i="67"/>
  <c r="C135" i="67"/>
  <c r="C134" i="67"/>
  <c r="C133" i="67"/>
  <c r="C131" i="67"/>
  <c r="C130" i="67"/>
  <c r="C129" i="67"/>
  <c r="C128" i="67"/>
  <c r="C126" i="67"/>
  <c r="C125" i="67"/>
  <c r="C124" i="67"/>
  <c r="C121" i="67"/>
  <c r="C120" i="67"/>
  <c r="C118" i="67"/>
  <c r="C117" i="67"/>
  <c r="C116" i="67"/>
  <c r="C115" i="67"/>
  <c r="C114" i="67"/>
  <c r="C113" i="67"/>
  <c r="C112" i="67"/>
  <c r="C111" i="67"/>
  <c r="C110" i="67"/>
  <c r="C109" i="67"/>
  <c r="C107" i="67"/>
  <c r="C104" i="67"/>
  <c r="C103" i="67"/>
  <c r="C102" i="67"/>
  <c r="C100" i="67"/>
  <c r="B167" i="67"/>
  <c r="B163" i="67"/>
  <c r="B161" i="67"/>
  <c r="B160" i="67"/>
  <c r="B159" i="67"/>
  <c r="B158" i="67"/>
  <c r="B157" i="67"/>
  <c r="B156" i="67"/>
  <c r="B155" i="67"/>
  <c r="B154" i="67"/>
  <c r="B153" i="67"/>
  <c r="B152" i="67"/>
  <c r="B151" i="67"/>
  <c r="B150" i="67"/>
  <c r="B148" i="67"/>
  <c r="B147" i="67"/>
  <c r="B146" i="67"/>
  <c r="B145" i="67"/>
  <c r="B143" i="67"/>
  <c r="B142" i="67"/>
  <c r="B141" i="67"/>
  <c r="B140" i="67"/>
  <c r="B139" i="67"/>
  <c r="B138" i="67"/>
  <c r="B136" i="67"/>
  <c r="B135" i="67"/>
  <c r="B134" i="67"/>
  <c r="B133" i="67"/>
  <c r="B131" i="67"/>
  <c r="B130" i="67"/>
  <c r="B129" i="67"/>
  <c r="B128" i="67"/>
  <c r="B126" i="67"/>
  <c r="B125" i="67"/>
  <c r="B124" i="67"/>
  <c r="B121" i="67"/>
  <c r="B120" i="67"/>
  <c r="B118" i="67"/>
  <c r="B117" i="67"/>
  <c r="B116" i="67"/>
  <c r="B115" i="67"/>
  <c r="B114" i="67"/>
  <c r="B113" i="67"/>
  <c r="B112" i="67"/>
  <c r="B111" i="67"/>
  <c r="B110" i="67"/>
  <c r="B109" i="67"/>
  <c r="B107" i="67"/>
  <c r="B104" i="67"/>
  <c r="B103" i="67"/>
  <c r="B102" i="67"/>
  <c r="B100" i="67"/>
  <c r="A167" i="67"/>
  <c r="A163" i="67"/>
  <c r="A161" i="67"/>
  <c r="A160" i="67"/>
  <c r="A159" i="67"/>
  <c r="A158" i="67"/>
  <c r="A157" i="67"/>
  <c r="A156" i="67"/>
  <c r="A155" i="67"/>
  <c r="A154" i="67"/>
  <c r="A153" i="67"/>
  <c r="A152" i="67"/>
  <c r="A151" i="67"/>
  <c r="A150" i="67"/>
  <c r="A148" i="67"/>
  <c r="A147" i="67"/>
  <c r="A146" i="67"/>
  <c r="A145" i="67"/>
  <c r="A143" i="67"/>
  <c r="A142" i="67"/>
  <c r="A141" i="67"/>
  <c r="A140" i="67"/>
  <c r="A139" i="67"/>
  <c r="A138" i="67"/>
  <c r="A136" i="67"/>
  <c r="A135" i="67"/>
  <c r="A134" i="67"/>
  <c r="A133" i="67"/>
  <c r="A131" i="67"/>
  <c r="A130" i="67"/>
  <c r="A129" i="67"/>
  <c r="A128" i="67"/>
  <c r="A126" i="67"/>
  <c r="A125" i="67"/>
  <c r="A124" i="67"/>
  <c r="A121" i="67"/>
  <c r="A120" i="67"/>
  <c r="A118" i="67"/>
  <c r="A117" i="67"/>
  <c r="A116" i="67"/>
  <c r="A115" i="67"/>
  <c r="A114" i="67"/>
  <c r="A113" i="67"/>
  <c r="A112" i="67"/>
  <c r="A111" i="67"/>
  <c r="A110" i="67"/>
  <c r="A109" i="67"/>
  <c r="A107" i="67"/>
  <c r="A104" i="67"/>
  <c r="A103" i="67"/>
  <c r="A102" i="67"/>
  <c r="A100" i="67"/>
  <c r="A98" i="67"/>
  <c r="A90" i="67"/>
  <c r="A89" i="67"/>
  <c r="A87" i="67"/>
  <c r="A85" i="67"/>
  <c r="A84" i="67"/>
  <c r="A82" i="67"/>
  <c r="A81" i="67"/>
  <c r="A80" i="67"/>
  <c r="A79" i="67"/>
  <c r="A78" i="67"/>
  <c r="A77" i="67"/>
  <c r="A76" i="67"/>
  <c r="A75" i="67"/>
  <c r="A74" i="67"/>
  <c r="A58" i="67"/>
  <c r="B58" i="67"/>
  <c r="C65" i="67"/>
  <c r="C63" i="67"/>
  <c r="C62" i="67"/>
  <c r="C61" i="67"/>
  <c r="C60" i="67"/>
  <c r="B65" i="67"/>
  <c r="B63" i="67"/>
  <c r="B62" i="67"/>
  <c r="B61" i="67"/>
  <c r="B60" i="67"/>
  <c r="A65" i="67"/>
  <c r="A63" i="67"/>
  <c r="A62" i="67"/>
  <c r="A61" i="67"/>
  <c r="A60" i="67"/>
  <c r="A59" i="67"/>
  <c r="A5" i="67"/>
  <c r="B5" i="67"/>
  <c r="B47" i="67"/>
  <c r="A47" i="67"/>
  <c r="C49" i="67"/>
  <c r="A49" i="67"/>
  <c r="C39" i="67"/>
  <c r="C38" i="67"/>
  <c r="C37" i="67"/>
  <c r="C36" i="67"/>
  <c r="C35" i="67"/>
  <c r="C33" i="67"/>
  <c r="B31" i="67"/>
  <c r="A31" i="67"/>
  <c r="A39" i="67"/>
  <c r="A38" i="67"/>
  <c r="A37" i="67"/>
  <c r="A36" i="67"/>
  <c r="A35" i="67"/>
  <c r="A33" i="67"/>
  <c r="A32" i="67"/>
  <c r="B39" i="67"/>
  <c r="B38" i="67"/>
  <c r="B37" i="67"/>
  <c r="B36" i="67"/>
  <c r="B35" i="67"/>
  <c r="B33" i="67"/>
  <c r="B32" i="67"/>
  <c r="C32" i="67"/>
  <c r="B26" i="67"/>
  <c r="A26" i="67"/>
  <c r="C28" i="67"/>
  <c r="B28" i="67"/>
  <c r="A28" i="67"/>
  <c r="A27" i="67"/>
  <c r="C23" i="67"/>
  <c r="B23" i="67"/>
  <c r="A23" i="67"/>
  <c r="B19" i="67"/>
  <c r="A19" i="67"/>
  <c r="A22" i="67"/>
  <c r="A21" i="67"/>
  <c r="K5" i="102"/>
  <c r="K6" i="102"/>
  <c r="K7" i="102"/>
  <c r="K8" i="102"/>
  <c r="K9" i="102"/>
  <c r="K10" i="102"/>
  <c r="K11" i="102"/>
  <c r="K12" i="102"/>
  <c r="K13" i="102"/>
  <c r="K14" i="102"/>
  <c r="K15" i="102"/>
  <c r="K16" i="102"/>
  <c r="K17" i="102"/>
  <c r="K18" i="102"/>
  <c r="K19" i="102"/>
  <c r="K20" i="102"/>
  <c r="K21" i="102"/>
  <c r="K22" i="102"/>
  <c r="K23" i="102"/>
  <c r="K24" i="102"/>
  <c r="K25" i="102"/>
  <c r="K26" i="102"/>
  <c r="K27" i="102"/>
  <c r="K28" i="102"/>
  <c r="K29" i="102"/>
  <c r="K30" i="102"/>
  <c r="K31" i="102"/>
  <c r="K32" i="102"/>
  <c r="K33" i="102"/>
  <c r="K34" i="102"/>
  <c r="K35" i="102"/>
  <c r="K36" i="102"/>
  <c r="K37" i="102"/>
  <c r="K38" i="102"/>
  <c r="K39" i="102"/>
  <c r="K40" i="102"/>
  <c r="K41" i="102"/>
  <c r="K42" i="102"/>
  <c r="K43" i="102"/>
  <c r="K44" i="102"/>
  <c r="K45" i="102"/>
  <c r="K46" i="102"/>
  <c r="K47" i="102"/>
  <c r="K48" i="102"/>
  <c r="K49" i="102"/>
  <c r="K50" i="102"/>
  <c r="K51" i="102"/>
  <c r="K52" i="102"/>
  <c r="K53" i="102"/>
  <c r="K54" i="102"/>
  <c r="K55" i="102"/>
  <c r="K56" i="102"/>
  <c r="K57" i="102"/>
  <c r="K58" i="102"/>
  <c r="K59" i="102"/>
  <c r="K60" i="102"/>
  <c r="K61" i="102"/>
  <c r="K62" i="102"/>
  <c r="K63" i="102"/>
  <c r="K64" i="102"/>
  <c r="K65" i="102"/>
  <c r="K66" i="102"/>
  <c r="K67" i="102"/>
  <c r="K68" i="102"/>
  <c r="K69" i="102"/>
  <c r="K70" i="102"/>
  <c r="K71" i="102"/>
  <c r="K72" i="102"/>
  <c r="K73" i="102"/>
  <c r="K74" i="102"/>
  <c r="K75" i="102"/>
  <c r="K76" i="102"/>
  <c r="K77" i="102"/>
  <c r="K78" i="102"/>
  <c r="K79" i="102"/>
  <c r="K80" i="102"/>
  <c r="K81" i="102"/>
  <c r="K82" i="102"/>
  <c r="K83" i="102"/>
  <c r="K84" i="102"/>
  <c r="K85" i="102"/>
  <c r="K86" i="102"/>
  <c r="K87" i="102"/>
  <c r="K88" i="102"/>
  <c r="K89" i="102"/>
  <c r="K90" i="102"/>
  <c r="K91" i="102"/>
  <c r="K92" i="102"/>
  <c r="K93" i="102"/>
  <c r="K94" i="102"/>
  <c r="K95" i="102"/>
  <c r="K96" i="102"/>
  <c r="K97" i="102"/>
  <c r="K98" i="102"/>
  <c r="K99" i="102"/>
  <c r="K100" i="102"/>
  <c r="K101" i="102"/>
  <c r="K102" i="102"/>
  <c r="K103" i="102"/>
  <c r="K104" i="102"/>
  <c r="K105" i="102"/>
  <c r="K106" i="102"/>
  <c r="K107" i="102"/>
  <c r="K108" i="102"/>
  <c r="K109" i="102"/>
  <c r="K110" i="102"/>
  <c r="K111" i="102"/>
  <c r="K112" i="102"/>
  <c r="K113" i="102"/>
  <c r="K114" i="102"/>
  <c r="K115" i="102"/>
  <c r="K116" i="102"/>
  <c r="K117" i="102"/>
  <c r="K118" i="102"/>
  <c r="K119" i="102"/>
  <c r="K120" i="102"/>
  <c r="K121" i="102"/>
  <c r="K122" i="102"/>
  <c r="K123" i="102"/>
  <c r="K124" i="102"/>
  <c r="K125" i="102"/>
  <c r="K126" i="102"/>
  <c r="K127" i="102"/>
  <c r="K128" i="102"/>
  <c r="K129" i="102"/>
  <c r="K130" i="102"/>
  <c r="K131" i="102"/>
  <c r="K132" i="102"/>
  <c r="K133" i="102"/>
  <c r="K134" i="102"/>
  <c r="K135" i="102"/>
  <c r="K136" i="102"/>
  <c r="K137" i="102"/>
  <c r="K138" i="102"/>
  <c r="B69" i="69"/>
  <c r="B71" i="69" s="1"/>
  <c r="C69" i="69"/>
  <c r="C73" i="69" s="1"/>
  <c r="E69" i="69"/>
  <c r="E73" i="69" s="1"/>
  <c r="F69" i="69"/>
  <c r="G69" i="69"/>
  <c r="G73" i="69" s="1"/>
  <c r="H69" i="69"/>
  <c r="I69" i="69"/>
  <c r="E71" i="69"/>
  <c r="G71" i="69"/>
  <c r="I71" i="69"/>
  <c r="M35" i="133"/>
  <c r="M36" i="133"/>
  <c r="M13" i="130"/>
  <c r="I65" i="55"/>
  <c r="B121" i="101"/>
  <c r="A121" i="101"/>
  <c r="B36" i="101"/>
  <c r="A36" i="101"/>
  <c r="M23" i="147"/>
  <c r="B136" i="101"/>
  <c r="A136" i="101"/>
  <c r="B101" i="101"/>
  <c r="A101" i="101"/>
  <c r="B75" i="101"/>
  <c r="A75" i="101"/>
  <c r="B73" i="101"/>
  <c r="A73" i="101"/>
  <c r="B78" i="101"/>
  <c r="A78" i="101"/>
  <c r="B74" i="101"/>
  <c r="A74" i="101"/>
  <c r="B69" i="101"/>
  <c r="A69" i="101"/>
  <c r="M20" i="130"/>
  <c r="L20" i="130"/>
  <c r="L3" i="104"/>
  <c r="L4" i="104"/>
  <c r="B42" i="101"/>
  <c r="A42" i="101"/>
  <c r="K3" i="102"/>
  <c r="K4" i="102"/>
  <c r="I56" i="133"/>
  <c r="A1" i="131"/>
  <c r="J27" i="55"/>
  <c r="I27" i="55"/>
  <c r="H27" i="55"/>
  <c r="G27" i="55"/>
  <c r="F27" i="55"/>
  <c r="E27" i="55"/>
  <c r="D27" i="55"/>
  <c r="D17" i="132"/>
  <c r="C17" i="132"/>
  <c r="C28" i="132"/>
  <c r="F25" i="130"/>
  <c r="F38" i="130" s="1"/>
  <c r="F44" i="132"/>
  <c r="F43" i="132"/>
  <c r="F38" i="132"/>
  <c r="F39" i="132"/>
  <c r="F40" i="132"/>
  <c r="F26" i="132"/>
  <c r="F25" i="132"/>
  <c r="F22" i="132"/>
  <c r="F21" i="132"/>
  <c r="F20" i="132"/>
  <c r="F19" i="132"/>
  <c r="F18" i="132"/>
  <c r="F15" i="132"/>
  <c r="F14" i="132"/>
  <c r="F13" i="132"/>
  <c r="D35" i="132"/>
  <c r="F35" i="132" s="1"/>
  <c r="E42" i="132"/>
  <c r="F42" i="132"/>
  <c r="F37" i="132"/>
  <c r="F36" i="132"/>
  <c r="C35" i="132"/>
  <c r="E24" i="132"/>
  <c r="F24" i="132"/>
  <c r="B12" i="132"/>
  <c r="F12" i="132"/>
  <c r="M4" i="62"/>
  <c r="A143" i="101"/>
  <c r="B143" i="101"/>
  <c r="A144" i="101"/>
  <c r="B144" i="101"/>
  <c r="B118" i="101"/>
  <c r="A118" i="101"/>
  <c r="A112" i="101"/>
  <c r="B112" i="101"/>
  <c r="K2" i="102"/>
  <c r="G154" i="120"/>
  <c r="M25" i="130"/>
  <c r="C21" i="67"/>
  <c r="B21" i="67"/>
  <c r="B13" i="101"/>
  <c r="A13" i="101"/>
  <c r="B146" i="101"/>
  <c r="A146" i="101"/>
  <c r="H207" i="101"/>
  <c r="H208" i="101" s="1"/>
  <c r="J10" i="55"/>
  <c r="I10" i="55"/>
  <c r="F10" i="55"/>
  <c r="E10" i="55"/>
  <c r="D10" i="55"/>
  <c r="K33" i="131"/>
  <c r="J55" i="55"/>
  <c r="J56" i="55"/>
  <c r="I55" i="55"/>
  <c r="I56" i="55"/>
  <c r="H55" i="55"/>
  <c r="H56" i="55"/>
  <c r="G55" i="55"/>
  <c r="G56" i="55"/>
  <c r="F55" i="55"/>
  <c r="F56" i="55"/>
  <c r="E55" i="55"/>
  <c r="E56" i="55"/>
  <c r="D55" i="55"/>
  <c r="D56" i="55"/>
  <c r="J18" i="133"/>
  <c r="J57" i="55"/>
  <c r="J58" i="55"/>
  <c r="J59" i="55"/>
  <c r="J60" i="55"/>
  <c r="J61" i="55"/>
  <c r="I57" i="55"/>
  <c r="B17" i="135" s="1"/>
  <c r="B20" i="135" s="1"/>
  <c r="I58" i="55"/>
  <c r="I59" i="55"/>
  <c r="I60" i="55"/>
  <c r="I61" i="55"/>
  <c r="H57" i="55"/>
  <c r="H58" i="55"/>
  <c r="H59" i="55"/>
  <c r="H60" i="55"/>
  <c r="H61" i="55"/>
  <c r="G57" i="55"/>
  <c r="G58" i="55"/>
  <c r="G59" i="55"/>
  <c r="G60" i="55"/>
  <c r="G61" i="55"/>
  <c r="F57" i="55"/>
  <c r="F58" i="55"/>
  <c r="F59" i="55"/>
  <c r="F60" i="55"/>
  <c r="F61" i="55"/>
  <c r="E57" i="55"/>
  <c r="E58" i="55"/>
  <c r="E59" i="55"/>
  <c r="E60" i="55"/>
  <c r="E61" i="55"/>
  <c r="D57" i="55"/>
  <c r="D58" i="55"/>
  <c r="D59" i="55"/>
  <c r="D60" i="55"/>
  <c r="D61" i="55"/>
  <c r="F129" i="147"/>
  <c r="O47" i="147"/>
  <c r="M32" i="147"/>
  <c r="L19" i="147"/>
  <c r="O18" i="147"/>
  <c r="E21" i="146"/>
  <c r="D21" i="146"/>
  <c r="C21" i="146"/>
  <c r="A3" i="146"/>
  <c r="L25" i="147"/>
  <c r="B131" i="101"/>
  <c r="A131" i="101"/>
  <c r="B129" i="101"/>
  <c r="A129" i="101"/>
  <c r="B104" i="101"/>
  <c r="A104" i="101"/>
  <c r="B116" i="101"/>
  <c r="A116" i="101"/>
  <c r="B107" i="101"/>
  <c r="A107" i="101"/>
  <c r="B92" i="101"/>
  <c r="A92" i="101"/>
  <c r="B53" i="101"/>
  <c r="A53" i="101"/>
  <c r="B50" i="101"/>
  <c r="A50" i="101"/>
  <c r="J40" i="55"/>
  <c r="J38" i="55"/>
  <c r="H40" i="55"/>
  <c r="H38" i="55"/>
  <c r="G40" i="55"/>
  <c r="G38" i="55"/>
  <c r="F40" i="55"/>
  <c r="F38" i="55"/>
  <c r="E40" i="55"/>
  <c r="E38" i="55"/>
  <c r="D40" i="55"/>
  <c r="D38" i="55"/>
  <c r="B76" i="101"/>
  <c r="A76" i="101"/>
  <c r="B137" i="101"/>
  <c r="B135" i="101"/>
  <c r="A137" i="101"/>
  <c r="A135" i="101"/>
  <c r="B95" i="101"/>
  <c r="A95" i="101"/>
  <c r="B77" i="101"/>
  <c r="A77" i="101"/>
  <c r="B56" i="101"/>
  <c r="A56" i="101"/>
  <c r="B51" i="101"/>
  <c r="A51" i="101"/>
  <c r="B162" i="101"/>
  <c r="A162" i="101"/>
  <c r="B35" i="101"/>
  <c r="A35" i="101"/>
  <c r="B134" i="101"/>
  <c r="A134" i="101"/>
  <c r="B105" i="101"/>
  <c r="A105" i="101"/>
  <c r="A3" i="135"/>
  <c r="B34" i="101"/>
  <c r="A34" i="101"/>
  <c r="B172" i="104"/>
  <c r="A172" i="104"/>
  <c r="B171" i="104"/>
  <c r="A171" i="104"/>
  <c r="B259" i="62"/>
  <c r="A259" i="62"/>
  <c r="B258" i="62"/>
  <c r="A258" i="62"/>
  <c r="B257" i="62"/>
  <c r="A257" i="62"/>
  <c r="B256" i="62"/>
  <c r="A256" i="62"/>
  <c r="B255" i="62"/>
  <c r="A255" i="62"/>
  <c r="B254" i="62"/>
  <c r="A254" i="62"/>
  <c r="B253" i="62"/>
  <c r="A253" i="62"/>
  <c r="B252" i="62"/>
  <c r="A252" i="62"/>
  <c r="B251" i="62"/>
  <c r="A251" i="62"/>
  <c r="B250" i="62"/>
  <c r="A250" i="62"/>
  <c r="B249" i="62"/>
  <c r="A249" i="62"/>
  <c r="B248" i="62"/>
  <c r="A248" i="62"/>
  <c r="B247" i="62"/>
  <c r="A247" i="62"/>
  <c r="B246" i="62"/>
  <c r="A246" i="62"/>
  <c r="B245" i="62"/>
  <c r="A245" i="62"/>
  <c r="B244" i="62"/>
  <c r="A244" i="62"/>
  <c r="B243" i="62"/>
  <c r="A243" i="62"/>
  <c r="B242" i="62"/>
  <c r="A242" i="62"/>
  <c r="B241" i="62"/>
  <c r="A241" i="62"/>
  <c r="B240" i="62"/>
  <c r="A240" i="62"/>
  <c r="B239" i="62"/>
  <c r="A239" i="62"/>
  <c r="B238" i="62"/>
  <c r="A238" i="62"/>
  <c r="B237" i="62"/>
  <c r="A237" i="62"/>
  <c r="B236" i="62"/>
  <c r="A236" i="62"/>
  <c r="B235" i="62"/>
  <c r="A235" i="62"/>
  <c r="B234" i="62"/>
  <c r="A234" i="62"/>
  <c r="B233" i="62"/>
  <c r="A233" i="62"/>
  <c r="B232" i="62"/>
  <c r="A232" i="62"/>
  <c r="B231" i="62"/>
  <c r="A231" i="62"/>
  <c r="B230" i="62"/>
  <c r="A230" i="62"/>
  <c r="B229" i="62"/>
  <c r="A229" i="62"/>
  <c r="B228" i="62"/>
  <c r="A228" i="62"/>
  <c r="B227" i="62"/>
  <c r="A227" i="62"/>
  <c r="B226" i="62"/>
  <c r="A226" i="62"/>
  <c r="B225" i="62"/>
  <c r="A225" i="62"/>
  <c r="B224" i="62"/>
  <c r="A224" i="62"/>
  <c r="B223" i="62"/>
  <c r="A223" i="62"/>
  <c r="B222" i="62"/>
  <c r="A222" i="62"/>
  <c r="B221" i="62"/>
  <c r="A221" i="62"/>
  <c r="B220" i="62"/>
  <c r="A220" i="62"/>
  <c r="B219" i="62"/>
  <c r="A219" i="62"/>
  <c r="B218" i="62"/>
  <c r="A218" i="62"/>
  <c r="B217" i="62"/>
  <c r="A217" i="62"/>
  <c r="B216" i="62"/>
  <c r="A216" i="62"/>
  <c r="B215" i="62"/>
  <c r="A215" i="62"/>
  <c r="B214" i="62"/>
  <c r="A214" i="62"/>
  <c r="B213" i="62"/>
  <c r="A213" i="62"/>
  <c r="B212" i="62"/>
  <c r="A212" i="62"/>
  <c r="B211" i="62"/>
  <c r="A211" i="62"/>
  <c r="B210" i="62"/>
  <c r="A210" i="62"/>
  <c r="B209" i="62"/>
  <c r="A209" i="62"/>
  <c r="B208" i="62"/>
  <c r="A208" i="62"/>
  <c r="B207" i="62"/>
  <c r="A207" i="62"/>
  <c r="B206" i="62"/>
  <c r="A206" i="62"/>
  <c r="B205" i="62"/>
  <c r="A205" i="62"/>
  <c r="B204" i="62"/>
  <c r="A204" i="62"/>
  <c r="B203" i="62"/>
  <c r="A203" i="62"/>
  <c r="B202" i="62"/>
  <c r="A202" i="62"/>
  <c r="B201" i="62"/>
  <c r="A201" i="62"/>
  <c r="B200" i="62"/>
  <c r="A200" i="62"/>
  <c r="B199" i="62"/>
  <c r="A199" i="62"/>
  <c r="B198" i="62"/>
  <c r="A198" i="62"/>
  <c r="B197" i="62"/>
  <c r="A197" i="62"/>
  <c r="B196" i="62"/>
  <c r="A196" i="62"/>
  <c r="B195" i="62"/>
  <c r="A195" i="62"/>
  <c r="B194" i="62"/>
  <c r="A194" i="62"/>
  <c r="B193" i="62"/>
  <c r="A193" i="62"/>
  <c r="B192" i="62"/>
  <c r="A192" i="62"/>
  <c r="B191" i="62"/>
  <c r="A191" i="62"/>
  <c r="B190" i="62"/>
  <c r="A190" i="62"/>
  <c r="B189" i="62"/>
  <c r="A189" i="62"/>
  <c r="B188" i="62"/>
  <c r="A188" i="62"/>
  <c r="B187" i="62"/>
  <c r="A187" i="62"/>
  <c r="B186" i="62"/>
  <c r="A186" i="62"/>
  <c r="B185" i="62"/>
  <c r="A185" i="62"/>
  <c r="B184" i="62"/>
  <c r="A184" i="62"/>
  <c r="B183" i="62"/>
  <c r="A183" i="62"/>
  <c r="K13" i="131"/>
  <c r="P8" i="130"/>
  <c r="F27" i="130"/>
  <c r="J17" i="55"/>
  <c r="I17" i="55"/>
  <c r="D28" i="130" s="1"/>
  <c r="F17" i="55"/>
  <c r="F19" i="55"/>
  <c r="E17" i="55"/>
  <c r="D17" i="55"/>
  <c r="J33" i="133"/>
  <c r="P29" i="100"/>
  <c r="O29" i="100"/>
  <c r="B14" i="101"/>
  <c r="A14" i="101"/>
  <c r="C82" i="67"/>
  <c r="B82" i="67"/>
  <c r="P160" i="100"/>
  <c r="O160" i="100"/>
  <c r="M3" i="62"/>
  <c r="M2" i="62"/>
  <c r="S2" i="100"/>
  <c r="B102" i="101"/>
  <c r="A102" i="101"/>
  <c r="K2" i="101"/>
  <c r="L2" i="104"/>
  <c r="J2" i="103"/>
  <c r="M4" i="61"/>
  <c r="M3" i="61"/>
  <c r="M2" i="61"/>
  <c r="B138" i="101"/>
  <c r="A138" i="101"/>
  <c r="A148" i="120"/>
  <c r="A55" i="132"/>
  <c r="A66" i="133"/>
  <c r="A63" i="134"/>
  <c r="A32" i="146"/>
  <c r="A5" i="132"/>
  <c r="A5" i="147" s="1"/>
  <c r="A5" i="133"/>
  <c r="A3" i="134" s="1"/>
  <c r="P156" i="100"/>
  <c r="O156" i="100"/>
  <c r="J12" i="133"/>
  <c r="K17" i="131"/>
  <c r="P44" i="100"/>
  <c r="O44" i="100"/>
  <c r="R288" i="121"/>
  <c r="J49" i="133"/>
  <c r="J48" i="133"/>
  <c r="J54" i="133" s="1"/>
  <c r="J51" i="55"/>
  <c r="H51" i="55"/>
  <c r="G51" i="55"/>
  <c r="F51" i="55"/>
  <c r="E51" i="55"/>
  <c r="D51" i="55"/>
  <c r="I30" i="55"/>
  <c r="H30" i="55"/>
  <c r="G30" i="55"/>
  <c r="F30" i="55"/>
  <c r="E30" i="55"/>
  <c r="D30" i="55"/>
  <c r="J41" i="55"/>
  <c r="H41" i="55"/>
  <c r="G41" i="55"/>
  <c r="F41" i="55"/>
  <c r="E41" i="55"/>
  <c r="D41" i="55"/>
  <c r="J36" i="55"/>
  <c r="H36" i="55"/>
  <c r="G36" i="55"/>
  <c r="F36" i="55"/>
  <c r="E36" i="55"/>
  <c r="D36" i="55"/>
  <c r="J46" i="55"/>
  <c r="H46" i="55"/>
  <c r="G46" i="55"/>
  <c r="F46" i="55"/>
  <c r="E46" i="55"/>
  <c r="D46" i="55"/>
  <c r="I26" i="55"/>
  <c r="H26" i="55"/>
  <c r="G26" i="55"/>
  <c r="F26" i="55"/>
  <c r="E26" i="55"/>
  <c r="D26" i="55"/>
  <c r="J25" i="55"/>
  <c r="I25" i="55"/>
  <c r="H25" i="55"/>
  <c r="G25" i="55"/>
  <c r="F25" i="55"/>
  <c r="E25" i="55"/>
  <c r="D25" i="55"/>
  <c r="I24" i="55"/>
  <c r="H24" i="55"/>
  <c r="G24" i="55"/>
  <c r="F24" i="55"/>
  <c r="E24" i="55"/>
  <c r="D24" i="55"/>
  <c r="B160" i="101"/>
  <c r="A160" i="101"/>
  <c r="B60" i="101"/>
  <c r="A60" i="101"/>
  <c r="J59" i="133"/>
  <c r="G21" i="134"/>
  <c r="E21" i="134"/>
  <c r="C21" i="134"/>
  <c r="F141" i="133"/>
  <c r="J42" i="133"/>
  <c r="J28" i="133"/>
  <c r="F139" i="132"/>
  <c r="K30" i="131"/>
  <c r="K25" i="131"/>
  <c r="G85" i="130"/>
  <c r="P35" i="100"/>
  <c r="O35" i="100"/>
  <c r="P11" i="100"/>
  <c r="O11" i="100"/>
  <c r="B149" i="101"/>
  <c r="A149" i="101"/>
  <c r="B11" i="101"/>
  <c r="A11" i="101"/>
  <c r="P38" i="55"/>
  <c r="O36" i="55"/>
  <c r="P28" i="55"/>
  <c r="P26" i="55"/>
  <c r="O30" i="55"/>
  <c r="P27" i="120"/>
  <c r="Q27" i="120"/>
  <c r="N98" i="67"/>
  <c r="B63" i="101"/>
  <c r="A63" i="101"/>
  <c r="B43" i="101"/>
  <c r="A43" i="101"/>
  <c r="P155" i="100"/>
  <c r="O155" i="100"/>
  <c r="B148" i="101"/>
  <c r="A148" i="101"/>
  <c r="E247" i="67"/>
  <c r="F247" i="67"/>
  <c r="B113" i="101"/>
  <c r="A113" i="101"/>
  <c r="B103" i="101"/>
  <c r="A103" i="101"/>
  <c r="C233" i="67"/>
  <c r="B233" i="67"/>
  <c r="C98" i="67"/>
  <c r="B98" i="67"/>
  <c r="C90" i="67"/>
  <c r="B90" i="67"/>
  <c r="C89" i="67"/>
  <c r="B89" i="67"/>
  <c r="C87" i="67"/>
  <c r="B87" i="67"/>
  <c r="C85" i="67"/>
  <c r="B85" i="67"/>
  <c r="C84" i="67"/>
  <c r="B84" i="67"/>
  <c r="C81" i="67"/>
  <c r="B81" i="67"/>
  <c r="C80" i="67"/>
  <c r="B80" i="67"/>
  <c r="C79" i="67"/>
  <c r="B79" i="67"/>
  <c r="C78" i="67"/>
  <c r="B78" i="67"/>
  <c r="C77" i="67"/>
  <c r="B77" i="67"/>
  <c r="C76" i="67"/>
  <c r="B76" i="67"/>
  <c r="C75" i="67"/>
  <c r="B75" i="67"/>
  <c r="C74" i="67"/>
  <c r="B74" i="67"/>
  <c r="C59" i="67"/>
  <c r="B59" i="67"/>
  <c r="C27" i="67"/>
  <c r="B27" i="67"/>
  <c r="C22" i="67"/>
  <c r="B22" i="67"/>
  <c r="C9" i="67"/>
  <c r="B9" i="67"/>
  <c r="A9" i="67"/>
  <c r="P19" i="100"/>
  <c r="O19" i="100"/>
  <c r="S112" i="120"/>
  <c r="E179" i="120"/>
  <c r="D179" i="120"/>
  <c r="P46" i="120"/>
  <c r="Q46" i="120"/>
  <c r="B151" i="101"/>
  <c r="A151" i="101"/>
  <c r="P16" i="100"/>
  <c r="O16" i="100"/>
  <c r="B29" i="101"/>
  <c r="A29" i="101"/>
  <c r="B45" i="101"/>
  <c r="A45" i="101"/>
  <c r="J39" i="55"/>
  <c r="H39" i="55"/>
  <c r="G39" i="55"/>
  <c r="F39" i="55"/>
  <c r="E39" i="55"/>
  <c r="D39" i="55"/>
  <c r="P9" i="120"/>
  <c r="Q9" i="120"/>
  <c r="P7" i="120"/>
  <c r="P26" i="120"/>
  <c r="Q26" i="120"/>
  <c r="P24" i="120"/>
  <c r="P23" i="120"/>
  <c r="Q23" i="120"/>
  <c r="P19" i="120"/>
  <c r="P18" i="120"/>
  <c r="P16" i="120"/>
  <c r="P13" i="120"/>
  <c r="P12" i="120"/>
  <c r="P10" i="120"/>
  <c r="Q10" i="120"/>
  <c r="P14" i="120"/>
  <c r="P20" i="120"/>
  <c r="Q20" i="120"/>
  <c r="P25" i="120"/>
  <c r="B152" i="101"/>
  <c r="A152" i="101"/>
  <c r="I28" i="55"/>
  <c r="H28" i="55"/>
  <c r="G28" i="55"/>
  <c r="F28" i="55"/>
  <c r="E28" i="55"/>
  <c r="D28" i="55"/>
  <c r="J47" i="55"/>
  <c r="H47" i="55"/>
  <c r="G47" i="55"/>
  <c r="F47" i="55"/>
  <c r="E47" i="55"/>
  <c r="D47" i="55"/>
  <c r="O2" i="100"/>
  <c r="B117" i="101"/>
  <c r="A117" i="101"/>
  <c r="B44" i="101"/>
  <c r="A44" i="101"/>
  <c r="P161" i="100"/>
  <c r="O161" i="100"/>
  <c r="P151" i="100"/>
  <c r="O151" i="100"/>
  <c r="P148" i="100"/>
  <c r="O148" i="100"/>
  <c r="P144" i="100"/>
  <c r="O144" i="100"/>
  <c r="P143" i="100"/>
  <c r="O143" i="100"/>
  <c r="P137" i="100"/>
  <c r="O137" i="100"/>
  <c r="P131" i="100"/>
  <c r="O131" i="100"/>
  <c r="P128" i="100"/>
  <c r="O128" i="100"/>
  <c r="P62" i="100"/>
  <c r="O62" i="100"/>
  <c r="P43" i="100"/>
  <c r="O43" i="100"/>
  <c r="P34" i="100"/>
  <c r="O34" i="100"/>
  <c r="P10" i="100"/>
  <c r="O10" i="100"/>
  <c r="P4" i="100"/>
  <c r="O4" i="100"/>
  <c r="P3" i="100"/>
  <c r="O3" i="100"/>
  <c r="P2" i="100"/>
  <c r="B109" i="101"/>
  <c r="A109" i="101"/>
  <c r="J9" i="55"/>
  <c r="E9" i="55"/>
  <c r="D9" i="55"/>
  <c r="J64" i="55"/>
  <c r="I64" i="55"/>
  <c r="F64" i="55"/>
  <c r="N164" i="100" s="1"/>
  <c r="N165" i="100" s="1"/>
  <c r="E64" i="55"/>
  <c r="M164" i="100" s="1"/>
  <c r="M165" i="100" s="1"/>
  <c r="D64" i="55"/>
  <c r="J37" i="55"/>
  <c r="H37" i="55"/>
  <c r="G37" i="55"/>
  <c r="F37" i="55"/>
  <c r="E37" i="55"/>
  <c r="D37" i="55"/>
  <c r="BK20" i="121"/>
  <c r="BK17" i="121"/>
  <c r="J68" i="55"/>
  <c r="H68" i="55"/>
  <c r="G68" i="55"/>
  <c r="F68" i="55"/>
  <c r="E68" i="55"/>
  <c r="D68" i="55"/>
  <c r="J67" i="55"/>
  <c r="I67" i="55"/>
  <c r="M25" i="55" s="1"/>
  <c r="H67" i="55"/>
  <c r="K149" i="120" s="1"/>
  <c r="G67" i="55"/>
  <c r="F67" i="55"/>
  <c r="E67" i="55"/>
  <c r="D67" i="55"/>
  <c r="J66" i="55"/>
  <c r="I66" i="55"/>
  <c r="H66" i="55"/>
  <c r="F66" i="55"/>
  <c r="E66" i="55"/>
  <c r="D66" i="55"/>
  <c r="J65" i="55"/>
  <c r="H65" i="55"/>
  <c r="L46" i="55" s="1"/>
  <c r="E65" i="55"/>
  <c r="D65" i="55"/>
  <c r="J63" i="55"/>
  <c r="I63" i="55"/>
  <c r="P188" i="121" s="1"/>
  <c r="M149" i="120" s="1"/>
  <c r="H63" i="55"/>
  <c r="G63" i="55"/>
  <c r="F63" i="55"/>
  <c r="E63" i="55"/>
  <c r="D63" i="55"/>
  <c r="J62" i="55"/>
  <c r="G247" i="67" s="1"/>
  <c r="I62" i="55"/>
  <c r="H62" i="55"/>
  <c r="G62" i="55"/>
  <c r="F62" i="55"/>
  <c r="E62" i="55"/>
  <c r="D62" i="55"/>
  <c r="J53" i="55"/>
  <c r="H53" i="55"/>
  <c r="G53" i="55"/>
  <c r="F53" i="55"/>
  <c r="E53" i="55"/>
  <c r="D53" i="55"/>
  <c r="J52" i="55"/>
  <c r="H52" i="55"/>
  <c r="G52" i="55"/>
  <c r="F52" i="55"/>
  <c r="E52" i="55"/>
  <c r="D52" i="55"/>
  <c r="J50" i="55"/>
  <c r="H50" i="55"/>
  <c r="G50" i="55"/>
  <c r="F50" i="55"/>
  <c r="E50" i="55"/>
  <c r="D50" i="55"/>
  <c r="J49" i="55"/>
  <c r="H49" i="55"/>
  <c r="G49" i="55"/>
  <c r="F49" i="55"/>
  <c r="E49" i="55"/>
  <c r="D49" i="55"/>
  <c r="J48" i="55"/>
  <c r="H48" i="55"/>
  <c r="G48" i="55"/>
  <c r="F48" i="55"/>
  <c r="E48" i="55"/>
  <c r="D48" i="55"/>
  <c r="J45" i="55"/>
  <c r="H45" i="55"/>
  <c r="G45" i="55"/>
  <c r="F45" i="55"/>
  <c r="E45" i="55"/>
  <c r="D45" i="55"/>
  <c r="J44" i="55"/>
  <c r="H44" i="55"/>
  <c r="G44" i="55"/>
  <c r="F44" i="55"/>
  <c r="E44" i="55"/>
  <c r="D44" i="55"/>
  <c r="J43" i="55"/>
  <c r="H43" i="55"/>
  <c r="G43" i="55"/>
  <c r="F43" i="55"/>
  <c r="E43" i="55"/>
  <c r="D43" i="55"/>
  <c r="J42" i="55"/>
  <c r="H42" i="55"/>
  <c r="G42" i="55"/>
  <c r="F42" i="55"/>
  <c r="E42" i="55"/>
  <c r="D42" i="55"/>
  <c r="J35" i="55"/>
  <c r="H35" i="55"/>
  <c r="G35" i="55"/>
  <c r="F35" i="55"/>
  <c r="E35" i="55"/>
  <c r="D35" i="55"/>
  <c r="J34" i="55"/>
  <c r="H34" i="55"/>
  <c r="G34" i="55"/>
  <c r="F34" i="55"/>
  <c r="E34" i="55"/>
  <c r="D34" i="55"/>
  <c r="J33" i="55"/>
  <c r="H33" i="55"/>
  <c r="G33" i="55"/>
  <c r="F33" i="55"/>
  <c r="E33" i="55"/>
  <c r="D33" i="55"/>
  <c r="J32" i="55"/>
  <c r="H32" i="55"/>
  <c r="G32" i="55"/>
  <c r="F32" i="55"/>
  <c r="E32" i="55"/>
  <c r="D32" i="55"/>
  <c r="J31" i="55"/>
  <c r="H31" i="55"/>
  <c r="G31" i="55"/>
  <c r="F31" i="55"/>
  <c r="E31" i="55"/>
  <c r="D31" i="55"/>
  <c r="I29" i="55"/>
  <c r="H29" i="55"/>
  <c r="G29" i="55"/>
  <c r="F29" i="55"/>
  <c r="M57" i="55" s="1"/>
  <c r="E29" i="55"/>
  <c r="D29" i="55"/>
  <c r="J23" i="55"/>
  <c r="K19" i="130" s="1"/>
  <c r="I23" i="55"/>
  <c r="H23" i="55"/>
  <c r="G23" i="55"/>
  <c r="F23" i="55"/>
  <c r="E23" i="55"/>
  <c r="D23" i="55"/>
  <c r="I22" i="55"/>
  <c r="H22" i="55"/>
  <c r="G22" i="55"/>
  <c r="F22" i="55"/>
  <c r="E22" i="55"/>
  <c r="D22" i="55"/>
  <c r="J21" i="55"/>
  <c r="D35" i="130" s="1"/>
  <c r="I21" i="55"/>
  <c r="F21" i="55"/>
  <c r="E21" i="55"/>
  <c r="J20" i="55"/>
  <c r="I20" i="55"/>
  <c r="F20" i="55"/>
  <c r="E20" i="55"/>
  <c r="J19" i="55"/>
  <c r="I19" i="55"/>
  <c r="D30" i="130" s="1"/>
  <c r="E19" i="55"/>
  <c r="D19" i="55"/>
  <c r="J16" i="55"/>
  <c r="I16" i="55"/>
  <c r="D24" i="130" s="1"/>
  <c r="F16" i="55"/>
  <c r="E16" i="55"/>
  <c r="D16" i="55"/>
  <c r="J15" i="55"/>
  <c r="I15" i="55"/>
  <c r="D23" i="130" s="1"/>
  <c r="F15" i="55"/>
  <c r="E15" i="55"/>
  <c r="D15" i="55"/>
  <c r="J14" i="55"/>
  <c r="I14" i="55"/>
  <c r="F14" i="55"/>
  <c r="E14" i="55"/>
  <c r="D14" i="55"/>
  <c r="J13" i="55"/>
  <c r="I13" i="55"/>
  <c r="D21" i="130" s="1"/>
  <c r="F13" i="55"/>
  <c r="E13" i="55"/>
  <c r="D13" i="55"/>
  <c r="J12" i="55"/>
  <c r="I12" i="55"/>
  <c r="D20" i="130" s="1"/>
  <c r="F12" i="55"/>
  <c r="E12" i="55"/>
  <c r="D12" i="55"/>
  <c r="J11" i="55"/>
  <c r="F11" i="55"/>
  <c r="E11" i="55"/>
  <c r="D11" i="55"/>
  <c r="C15" i="134"/>
  <c r="J8" i="55"/>
  <c r="F8" i="55"/>
  <c r="E8" i="55"/>
  <c r="D8" i="55"/>
  <c r="J7" i="55"/>
  <c r="F7" i="55"/>
  <c r="E7" i="55"/>
  <c r="D7" i="55"/>
  <c r="P47" i="120"/>
  <c r="Q47" i="120"/>
  <c r="P45" i="120"/>
  <c r="Q45" i="120"/>
  <c r="P44" i="120"/>
  <c r="P42" i="120"/>
  <c r="Q42" i="120"/>
  <c r="P40" i="120"/>
  <c r="P38" i="120"/>
  <c r="P37" i="120"/>
  <c r="Q37" i="120"/>
  <c r="P35" i="120"/>
  <c r="Q35" i="120"/>
  <c r="P34" i="120"/>
  <c r="B157" i="101"/>
  <c r="A157" i="101"/>
  <c r="B156" i="101"/>
  <c r="A156" i="101"/>
  <c r="B81" i="101"/>
  <c r="A81" i="101"/>
  <c r="B83" i="101"/>
  <c r="A83" i="101"/>
  <c r="B62" i="101"/>
  <c r="A62" i="101"/>
  <c r="A173" i="103"/>
  <c r="B173" i="103"/>
  <c r="A174" i="103"/>
  <c r="B174" i="103"/>
  <c r="A175" i="103"/>
  <c r="B175" i="103"/>
  <c r="A2" i="101"/>
  <c r="B2" i="101"/>
  <c r="A3" i="101"/>
  <c r="B3" i="101"/>
  <c r="A4" i="101"/>
  <c r="B4" i="101"/>
  <c r="A7" i="101"/>
  <c r="B7" i="101"/>
  <c r="A9" i="101"/>
  <c r="B9" i="101"/>
  <c r="A10" i="101"/>
  <c r="B10" i="101"/>
  <c r="A16" i="101"/>
  <c r="B16" i="101"/>
  <c r="A17" i="101"/>
  <c r="B17" i="101"/>
  <c r="A28" i="101"/>
  <c r="B28" i="101"/>
  <c r="A37" i="101"/>
  <c r="B37" i="101"/>
  <c r="A38" i="101"/>
  <c r="B38" i="101"/>
  <c r="A39" i="101"/>
  <c r="B39" i="101"/>
  <c r="A40" i="101"/>
  <c r="B40" i="101"/>
  <c r="A46" i="101"/>
  <c r="B46" i="101"/>
  <c r="A47" i="101"/>
  <c r="B47" i="101"/>
  <c r="A48" i="101"/>
  <c r="B48" i="101"/>
  <c r="A49" i="101"/>
  <c r="B49" i="101"/>
  <c r="A52" i="101"/>
  <c r="B52" i="101"/>
  <c r="A55" i="101"/>
  <c r="B55" i="101"/>
  <c r="A58" i="101"/>
  <c r="B58" i="101"/>
  <c r="A61" i="101"/>
  <c r="B61" i="101"/>
  <c r="A65" i="101"/>
  <c r="B65" i="101"/>
  <c r="A67" i="101"/>
  <c r="B67" i="101"/>
  <c r="A68" i="101"/>
  <c r="B68" i="101"/>
  <c r="A72" i="101"/>
  <c r="B72" i="101"/>
  <c r="A79" i="101"/>
  <c r="B79" i="101"/>
  <c r="A82" i="101"/>
  <c r="B82" i="101"/>
  <c r="A86" i="101"/>
  <c r="B86" i="101"/>
  <c r="A87" i="101"/>
  <c r="B87" i="101"/>
  <c r="A88" i="101"/>
  <c r="B88" i="101"/>
  <c r="A90" i="101"/>
  <c r="B90" i="101"/>
  <c r="A91" i="101"/>
  <c r="B91" i="101"/>
  <c r="A93" i="101"/>
  <c r="B93" i="101"/>
  <c r="A97" i="101"/>
  <c r="B97" i="101"/>
  <c r="A98" i="101"/>
  <c r="B98" i="101"/>
  <c r="A100" i="101"/>
  <c r="B100" i="101"/>
  <c r="A108" i="101"/>
  <c r="B108" i="101"/>
  <c r="A110" i="101"/>
  <c r="B110" i="101"/>
  <c r="A114" i="101"/>
  <c r="B114" i="101"/>
  <c r="A115" i="101"/>
  <c r="B115" i="101"/>
  <c r="A124" i="101"/>
  <c r="B124" i="101"/>
  <c r="A128" i="101"/>
  <c r="B128" i="101"/>
  <c r="A133" i="101"/>
  <c r="B133" i="101"/>
  <c r="A155" i="101"/>
  <c r="B155" i="101"/>
  <c r="A158" i="101"/>
  <c r="B158" i="101"/>
  <c r="A161" i="101"/>
  <c r="B161" i="101"/>
  <c r="B30" i="132"/>
  <c r="F30" i="132"/>
  <c r="F31" i="132"/>
  <c r="P17" i="120"/>
  <c r="P33" i="120"/>
  <c r="Q33" i="120"/>
  <c r="H28" i="104"/>
  <c r="I28" i="104" s="1"/>
  <c r="A31" i="135"/>
  <c r="G188" i="121"/>
  <c r="E149" i="120"/>
  <c r="E28" i="132"/>
  <c r="E46" i="132"/>
  <c r="I180" i="121"/>
  <c r="H149" i="120"/>
  <c r="H2" i="62"/>
  <c r="J188" i="121"/>
  <c r="C27" i="134"/>
  <c r="E131" i="121"/>
  <c r="E100" i="121"/>
  <c r="D127" i="67" s="1"/>
  <c r="E57" i="121"/>
  <c r="C13" i="120" s="1"/>
  <c r="F17" i="132"/>
  <c r="E97" i="121"/>
  <c r="D124" i="67" s="1"/>
  <c r="E116" i="121"/>
  <c r="D143" i="67" s="1"/>
  <c r="E82" i="121"/>
  <c r="C42" i="120" s="1"/>
  <c r="E77" i="121"/>
  <c r="D104" i="67" s="1"/>
  <c r="E37" i="121"/>
  <c r="D49" i="67" s="1"/>
  <c r="E75" i="121"/>
  <c r="C33" i="120" s="1"/>
  <c r="E140" i="121"/>
  <c r="D167" i="67" s="1"/>
  <c r="E106" i="121"/>
  <c r="D133" i="67" s="1"/>
  <c r="D32" i="67"/>
  <c r="E133" i="121"/>
  <c r="D160" i="67" s="1"/>
  <c r="E102" i="121"/>
  <c r="C71" i="120" s="1"/>
  <c r="J38" i="133"/>
  <c r="C46" i="132"/>
  <c r="E48" i="121"/>
  <c r="E135" i="121"/>
  <c r="C128" i="120" s="1"/>
  <c r="C127" i="120" s="1"/>
  <c r="E72" i="121"/>
  <c r="C29" i="120" s="1"/>
  <c r="E160" i="121"/>
  <c r="D200" i="67" s="1"/>
  <c r="B28" i="132"/>
  <c r="M48" i="121"/>
  <c r="E127" i="121"/>
  <c r="D154" i="67" s="1"/>
  <c r="M97" i="121"/>
  <c r="K64" i="120" s="1"/>
  <c r="M160" i="121"/>
  <c r="D109" i="67"/>
  <c r="M78" i="121"/>
  <c r="K38" i="120" s="1"/>
  <c r="M86" i="121"/>
  <c r="K47" i="120" s="1"/>
  <c r="K46" i="120" s="1"/>
  <c r="M136" i="121"/>
  <c r="K130" i="120" s="1"/>
  <c r="M60" i="121"/>
  <c r="K16" i="120" s="1"/>
  <c r="M71" i="121"/>
  <c r="M100" i="121"/>
  <c r="M132" i="121"/>
  <c r="K123" i="120" s="1"/>
  <c r="M81" i="121"/>
  <c r="K41" i="120" s="1"/>
  <c r="M43" i="121"/>
  <c r="M44" i="121"/>
  <c r="M131" i="121"/>
  <c r="M91" i="121"/>
  <c r="K55" i="120" s="1"/>
  <c r="M79" i="121"/>
  <c r="K39" i="120" s="1"/>
  <c r="M134" i="121"/>
  <c r="K126" i="120" s="1"/>
  <c r="M139" i="121"/>
  <c r="M130" i="121"/>
  <c r="K121" i="120" s="1"/>
  <c r="M80" i="121"/>
  <c r="K40" i="120" s="1"/>
  <c r="M169" i="121"/>
  <c r="M11" i="121"/>
  <c r="M111" i="121"/>
  <c r="K82" i="120" s="1"/>
  <c r="M83" i="121"/>
  <c r="K43" i="120" s="1"/>
  <c r="M119" i="121"/>
  <c r="M46" i="121"/>
  <c r="K87" i="120" s="1"/>
  <c r="M36" i="121"/>
  <c r="M73" i="121"/>
  <c r="M49" i="121"/>
  <c r="M75" i="121"/>
  <c r="K33" i="120" s="1"/>
  <c r="M106" i="121"/>
  <c r="M123" i="121"/>
  <c r="K101" i="120" s="1"/>
  <c r="M103" i="121"/>
  <c r="M85" i="121"/>
  <c r="K45" i="120" s="1"/>
  <c r="G130" i="121"/>
  <c r="E121" i="120" s="1"/>
  <c r="M9" i="121"/>
  <c r="M68" i="121"/>
  <c r="K110" i="120" s="1"/>
  <c r="L13" i="144" s="1"/>
  <c r="M88" i="121"/>
  <c r="K51" i="120" s="1"/>
  <c r="M114" i="121"/>
  <c r="K86" i="120" s="1"/>
  <c r="M64" i="121"/>
  <c r="K21" i="120" s="1"/>
  <c r="M115" i="121"/>
  <c r="K89" i="120" s="1"/>
  <c r="M55" i="121"/>
  <c r="K10" i="120" s="1"/>
  <c r="M57" i="121"/>
  <c r="K13" i="120" s="1"/>
  <c r="M89" i="121"/>
  <c r="K52" i="120" s="1"/>
  <c r="M94" i="121"/>
  <c r="K58" i="120" s="1"/>
  <c r="M98" i="121"/>
  <c r="K65" i="120" s="1"/>
  <c r="M179" i="121"/>
  <c r="M137" i="121"/>
  <c r="K131" i="120" s="1"/>
  <c r="M105" i="121"/>
  <c r="K75" i="120" s="1"/>
  <c r="M76" i="121"/>
  <c r="K35" i="120" s="1"/>
  <c r="M92" i="121"/>
  <c r="K56" i="120" s="1"/>
  <c r="M140" i="121"/>
  <c r="I21" i="134"/>
  <c r="K21" i="131"/>
  <c r="M178" i="121"/>
  <c r="H158" i="104"/>
  <c r="I158" i="104" s="1"/>
  <c r="F137" i="121"/>
  <c r="E164" i="67" s="1"/>
  <c r="G79" i="121"/>
  <c r="E39" i="120" s="1"/>
  <c r="G92" i="121"/>
  <c r="E56" i="120" s="1"/>
  <c r="G134" i="121"/>
  <c r="F161" i="67" s="1"/>
  <c r="F139" i="121"/>
  <c r="E166" i="67" s="1"/>
  <c r="G136" i="121"/>
  <c r="F163" i="67" s="1"/>
  <c r="F130" i="121"/>
  <c r="G137" i="121"/>
  <c r="E131" i="120" s="1"/>
  <c r="F78" i="121"/>
  <c r="E105" i="67" s="1"/>
  <c r="F134" i="121"/>
  <c r="E161" i="67" s="1"/>
  <c r="F140" i="121"/>
  <c r="E167" i="67" s="1"/>
  <c r="G140" i="121"/>
  <c r="F167" i="67" s="1"/>
  <c r="F79" i="121"/>
  <c r="D39" i="120" s="1"/>
  <c r="F92" i="121"/>
  <c r="D56" i="120" s="1"/>
  <c r="F136" i="121"/>
  <c r="D130" i="120" s="1"/>
  <c r="G78" i="121"/>
  <c r="F105" i="67" s="1"/>
  <c r="F106" i="121"/>
  <c r="E133" i="67" s="1"/>
  <c r="G139" i="121"/>
  <c r="F166" i="67" s="1"/>
  <c r="F37" i="121"/>
  <c r="E49" i="67" s="1"/>
  <c r="H129" i="104"/>
  <c r="I129" i="104" s="1"/>
  <c r="G9" i="121"/>
  <c r="F6" i="67" s="1"/>
  <c r="E54" i="121"/>
  <c r="E61" i="121"/>
  <c r="C18" i="120" s="1"/>
  <c r="E67" i="121"/>
  <c r="C24" i="120" s="1"/>
  <c r="E73" i="121"/>
  <c r="D100" i="67" s="1"/>
  <c r="E86" i="121"/>
  <c r="C47" i="120" s="1"/>
  <c r="C46" i="120" s="1"/>
  <c r="E89" i="121"/>
  <c r="D116" i="67" s="1"/>
  <c r="E99" i="121"/>
  <c r="D126" i="67" s="1"/>
  <c r="E110" i="121"/>
  <c r="C81" i="120" s="1"/>
  <c r="E120" i="121"/>
  <c r="C94" i="120" s="1"/>
  <c r="E122" i="121"/>
  <c r="D149" i="67" s="1"/>
  <c r="E68" i="121"/>
  <c r="D89" i="67" s="1"/>
  <c r="E139" i="121"/>
  <c r="E58" i="121"/>
  <c r="C14" i="120" s="1"/>
  <c r="E79" i="121"/>
  <c r="D106" i="67" s="1"/>
  <c r="E83" i="121"/>
  <c r="C43" i="120" s="1"/>
  <c r="E43" i="121"/>
  <c r="D59" i="67" s="1"/>
  <c r="E101" i="121"/>
  <c r="C69" i="120" s="1"/>
  <c r="E46" i="121"/>
  <c r="D62" i="67" s="1"/>
  <c r="E117" i="121"/>
  <c r="C91" i="120" s="1"/>
  <c r="E125" i="121"/>
  <c r="E132" i="121"/>
  <c r="C123" i="120" s="1"/>
  <c r="E136" i="121"/>
  <c r="D163" i="67" s="1"/>
  <c r="E179" i="121"/>
  <c r="C134" i="120" s="1"/>
  <c r="E55" i="121"/>
  <c r="E63" i="121"/>
  <c r="E10" i="121"/>
  <c r="D7" i="67" s="1"/>
  <c r="E76" i="121"/>
  <c r="C35" i="120" s="1"/>
  <c r="E90" i="121"/>
  <c r="E93" i="121"/>
  <c r="D120" i="67" s="1"/>
  <c r="E96" i="121"/>
  <c r="C63" i="120" s="1"/>
  <c r="E104" i="121"/>
  <c r="D131" i="67" s="1"/>
  <c r="D27" i="67"/>
  <c r="E111" i="121"/>
  <c r="E121" i="121"/>
  <c r="E69" i="121"/>
  <c r="C111" i="120" s="1"/>
  <c r="E59" i="121"/>
  <c r="E80" i="121"/>
  <c r="C40" i="120" s="1"/>
  <c r="E84" i="121"/>
  <c r="D111" i="67" s="1"/>
  <c r="E87" i="121"/>
  <c r="D114" i="67" s="1"/>
  <c r="E118" i="121"/>
  <c r="C92" i="120" s="1"/>
  <c r="E126" i="121"/>
  <c r="E129" i="121"/>
  <c r="C120" i="120" s="1"/>
  <c r="E137" i="121"/>
  <c r="E53" i="121"/>
  <c r="E60" i="121"/>
  <c r="C16" i="120" s="1"/>
  <c r="E71" i="121"/>
  <c r="D98" i="67" s="1"/>
  <c r="E74" i="121"/>
  <c r="C32" i="120" s="1"/>
  <c r="E81" i="121"/>
  <c r="D108" i="67" s="1"/>
  <c r="E85" i="121"/>
  <c r="C45" i="120" s="1"/>
  <c r="E91" i="121"/>
  <c r="E36" i="121"/>
  <c r="D48" i="67" s="1"/>
  <c r="E113" i="121"/>
  <c r="C85" i="120" s="1"/>
  <c r="E47" i="121"/>
  <c r="E123" i="121"/>
  <c r="C101" i="120" s="1"/>
  <c r="E130" i="121"/>
  <c r="C121" i="120" s="1"/>
  <c r="E138" i="121"/>
  <c r="C132" i="120" s="1"/>
  <c r="E66" i="121"/>
  <c r="D87" i="67" s="1"/>
  <c r="E88" i="121"/>
  <c r="E95" i="121"/>
  <c r="E98" i="121"/>
  <c r="D125" i="67" s="1"/>
  <c r="E44" i="121"/>
  <c r="E45" i="121"/>
  <c r="D61" i="67" s="1"/>
  <c r="E11" i="121"/>
  <c r="D8" i="67" s="1"/>
  <c r="E108" i="121"/>
  <c r="D135" i="67" s="1"/>
  <c r="E119" i="121"/>
  <c r="E128" i="121"/>
  <c r="D155" i="67" s="1"/>
  <c r="E134" i="121"/>
  <c r="D161" i="67" s="1"/>
  <c r="E49" i="121"/>
  <c r="D65" i="67" s="1"/>
  <c r="E115" i="121"/>
  <c r="E105" i="121"/>
  <c r="D132" i="67" s="1"/>
  <c r="E94" i="121"/>
  <c r="D121" i="67" s="1"/>
  <c r="E64" i="121"/>
  <c r="D85" i="67" s="1"/>
  <c r="E20" i="135"/>
  <c r="E124" i="121"/>
  <c r="E114" i="121"/>
  <c r="D141" i="67" s="1"/>
  <c r="E103" i="121"/>
  <c r="D130" i="67" s="1"/>
  <c r="E92" i="121"/>
  <c r="E78" i="121"/>
  <c r="C38" i="120" s="1"/>
  <c r="D196" i="67"/>
  <c r="E150" i="121"/>
  <c r="C106" i="120" s="1"/>
  <c r="E145" i="121"/>
  <c r="C97" i="120" s="1"/>
  <c r="D139" i="67"/>
  <c r="F173" i="121"/>
  <c r="E223" i="67" s="1"/>
  <c r="G120" i="121"/>
  <c r="E94" i="120" s="1"/>
  <c r="F80" i="121"/>
  <c r="D40" i="120" s="1"/>
  <c r="E157" i="121"/>
  <c r="D197" i="67" s="1"/>
  <c r="F121" i="121"/>
  <c r="E148" i="67" s="1"/>
  <c r="E153" i="121"/>
  <c r="D191" i="67" s="1"/>
  <c r="D222" i="67"/>
  <c r="F74" i="121"/>
  <c r="D32" i="120" s="1"/>
  <c r="E151" i="121"/>
  <c r="C116" i="120" s="1"/>
  <c r="C115" i="120" s="1"/>
  <c r="C117" i="120" s="1"/>
  <c r="E178" i="121"/>
  <c r="D233" i="67" s="1"/>
  <c r="F125" i="121"/>
  <c r="E152" i="67" s="1"/>
  <c r="E173" i="121"/>
  <c r="D223" i="67" s="1"/>
  <c r="H132" i="104"/>
  <c r="I132" i="104" s="1"/>
  <c r="M173" i="121"/>
  <c r="M61" i="121"/>
  <c r="K18" i="120" s="1"/>
  <c r="M127" i="121"/>
  <c r="M102" i="121"/>
  <c r="K71" i="120" s="1"/>
  <c r="M53" i="121"/>
  <c r="K7" i="120" s="1"/>
  <c r="K6" i="120" s="1"/>
  <c r="M122" i="121"/>
  <c r="M67" i="121"/>
  <c r="K24" i="120" s="1"/>
  <c r="H138" i="104"/>
  <c r="I138" i="104" s="1"/>
  <c r="F113" i="121"/>
  <c r="D85" i="120" s="1"/>
  <c r="G76" i="121"/>
  <c r="F103" i="67" s="1"/>
  <c r="G87" i="121"/>
  <c r="E49" i="120" s="1"/>
  <c r="E48" i="120" s="1"/>
  <c r="F99" i="121"/>
  <c r="D66" i="120" s="1"/>
  <c r="F133" i="121"/>
  <c r="D125" i="120" s="1"/>
  <c r="F122" i="121"/>
  <c r="E149" i="67" s="1"/>
  <c r="F114" i="121"/>
  <c r="E141" i="67" s="1"/>
  <c r="F104" i="121"/>
  <c r="F55" i="121"/>
  <c r="F124" i="121"/>
  <c r="D102" i="120" s="1"/>
  <c r="F116" i="121"/>
  <c r="E143" i="67" s="1"/>
  <c r="F108" i="121"/>
  <c r="D79" i="120" s="1"/>
  <c r="F88" i="121"/>
  <c r="D51" i="120" s="1"/>
  <c r="G129" i="121"/>
  <c r="E120" i="120" s="1"/>
  <c r="F126" i="121"/>
  <c r="F118" i="121"/>
  <c r="D92" i="120" s="1"/>
  <c r="F110" i="121"/>
  <c r="E137" i="67" s="1"/>
  <c r="F82" i="121"/>
  <c r="D42" i="120" s="1"/>
  <c r="G121" i="121"/>
  <c r="E95" i="120" s="1"/>
  <c r="F84" i="121"/>
  <c r="E111" i="67" s="1"/>
  <c r="K20" i="130"/>
  <c r="N20" i="130" s="1"/>
  <c r="H30" i="147" s="1"/>
  <c r="O19" i="130"/>
  <c r="I31" i="131"/>
  <c r="D6" i="144" s="1"/>
  <c r="D27" i="130"/>
  <c r="J20" i="147" s="1"/>
  <c r="E41" i="134"/>
  <c r="L52" i="55"/>
  <c r="M37" i="130"/>
  <c r="B46" i="132"/>
  <c r="F28" i="132"/>
  <c r="D64" i="67"/>
  <c r="D153" i="67"/>
  <c r="C104" i="120"/>
  <c r="D123" i="67"/>
  <c r="C9" i="120"/>
  <c r="D75" i="67"/>
  <c r="D186" i="67"/>
  <c r="C109" i="120"/>
  <c r="C65" i="120"/>
  <c r="D101" i="67"/>
  <c r="C99" i="120"/>
  <c r="D38" i="67"/>
  <c r="D10" i="67"/>
  <c r="C58" i="120"/>
  <c r="D146" i="67"/>
  <c r="C59" i="120"/>
  <c r="D122" i="67"/>
  <c r="C95" i="120"/>
  <c r="D148" i="67"/>
  <c r="C53" i="120"/>
  <c r="D117" i="67"/>
  <c r="C103" i="120"/>
  <c r="D152" i="67"/>
  <c r="C39" i="120"/>
  <c r="C66" i="120"/>
  <c r="D37" i="67"/>
  <c r="C51" i="120"/>
  <c r="D115" i="67"/>
  <c r="D140" i="67"/>
  <c r="C49" i="120"/>
  <c r="C48" i="120" s="1"/>
  <c r="C82" i="120"/>
  <c r="D138" i="67"/>
  <c r="D144" i="67"/>
  <c r="D79" i="67"/>
  <c r="C56" i="120"/>
  <c r="D119" i="67"/>
  <c r="C89" i="120"/>
  <c r="D142" i="67"/>
  <c r="D232" i="67"/>
  <c r="D221" i="67"/>
  <c r="C7" i="120"/>
  <c r="C6" i="120" s="1"/>
  <c r="D74" i="67"/>
  <c r="C44" i="120"/>
  <c r="E14" i="121"/>
  <c r="C87" i="120"/>
  <c r="D166" i="67"/>
  <c r="C30" i="120"/>
  <c r="D51" i="67"/>
  <c r="E40" i="121"/>
  <c r="D55" i="67" s="1"/>
  <c r="C135" i="120"/>
  <c r="D28" i="67"/>
  <c r="D134" i="67"/>
  <c r="C20" i="120"/>
  <c r="D84" i="67"/>
  <c r="C86" i="120"/>
  <c r="C76" i="120"/>
  <c r="C55" i="120"/>
  <c r="D118" i="67"/>
  <c r="C131" i="120"/>
  <c r="D164" i="67"/>
  <c r="C74" i="120"/>
  <c r="D9" i="67"/>
  <c r="D88" i="67"/>
  <c r="C102" i="120"/>
  <c r="D151" i="67"/>
  <c r="C126" i="120"/>
  <c r="D157" i="67"/>
  <c r="D156" i="67"/>
  <c r="C15" i="120"/>
  <c r="D80" i="67"/>
  <c r="C67" i="120"/>
  <c r="D35" i="67"/>
  <c r="D128" i="67"/>
  <c r="D82" i="67"/>
  <c r="M40" i="130"/>
  <c r="G28" i="132"/>
  <c r="H28" i="132" s="1"/>
  <c r="D16" i="67"/>
  <c r="L14" i="147"/>
  <c r="L15" i="147" s="1"/>
  <c r="K114" i="121" l="1"/>
  <c r="L114" i="121" s="1"/>
  <c r="J53" i="121"/>
  <c r="H7" i="120" s="1"/>
  <c r="H6" i="120" s="1"/>
  <c r="J17" i="121"/>
  <c r="J124" i="121"/>
  <c r="H102" i="120" s="1"/>
  <c r="J138" i="121"/>
  <c r="H132" i="120" s="1"/>
  <c r="J100" i="121"/>
  <c r="J144" i="121"/>
  <c r="N144" i="121" s="1"/>
  <c r="I176" i="67" s="1"/>
  <c r="G134" i="62"/>
  <c r="G169" i="121"/>
  <c r="F150" i="100"/>
  <c r="G157" i="121"/>
  <c r="F197" i="67" s="1"/>
  <c r="F139" i="100"/>
  <c r="G138" i="121"/>
  <c r="F123" i="100"/>
  <c r="G126" i="121"/>
  <c r="F153" i="67" s="1"/>
  <c r="F115" i="100"/>
  <c r="G118" i="121"/>
  <c r="F145" i="67" s="1"/>
  <c r="F107" i="100"/>
  <c r="G110" i="121"/>
  <c r="E81" i="120" s="1"/>
  <c r="F99" i="100"/>
  <c r="G101" i="121"/>
  <c r="E69" i="120" s="1"/>
  <c r="F90" i="100"/>
  <c r="G93" i="121"/>
  <c r="F120" i="67" s="1"/>
  <c r="F82" i="100"/>
  <c r="G84" i="121"/>
  <c r="E44" i="120" s="1"/>
  <c r="F74" i="100"/>
  <c r="G74" i="121"/>
  <c r="E32" i="120" s="1"/>
  <c r="F66" i="100"/>
  <c r="G66" i="121"/>
  <c r="E23" i="120" s="1"/>
  <c r="F58" i="100"/>
  <c r="G46" i="121"/>
  <c r="E87" i="120" s="1"/>
  <c r="F39" i="100"/>
  <c r="G31" i="121"/>
  <c r="E99" i="120" s="1"/>
  <c r="F26" i="100"/>
  <c r="F169" i="121"/>
  <c r="E217" i="67" s="1"/>
  <c r="E150" i="100"/>
  <c r="F157" i="121"/>
  <c r="H157" i="121" s="1"/>
  <c r="E139" i="100"/>
  <c r="F64" i="121"/>
  <c r="E85" i="67" s="1"/>
  <c r="E56" i="100"/>
  <c r="F44" i="121"/>
  <c r="E60" i="67" s="1"/>
  <c r="E37" i="100"/>
  <c r="E11" i="100"/>
  <c r="G107" i="121"/>
  <c r="F134" i="67" s="1"/>
  <c r="F96" i="100"/>
  <c r="G179" i="121"/>
  <c r="F234" i="67" s="1"/>
  <c r="F159" i="100"/>
  <c r="G166" i="121"/>
  <c r="F212" i="67" s="1"/>
  <c r="F147" i="100"/>
  <c r="G133" i="121"/>
  <c r="E125" i="120" s="1"/>
  <c r="F121" i="100"/>
  <c r="G124" i="121"/>
  <c r="E102" i="120" s="1"/>
  <c r="F102" i="120" s="1"/>
  <c r="F113" i="100"/>
  <c r="G116" i="121"/>
  <c r="F105" i="100"/>
  <c r="G108" i="121"/>
  <c r="E79" i="120" s="1"/>
  <c r="F97" i="100"/>
  <c r="G99" i="121"/>
  <c r="E66" i="120" s="1"/>
  <c r="F88" i="100"/>
  <c r="G90" i="121"/>
  <c r="E53" i="120" s="1"/>
  <c r="F80" i="100"/>
  <c r="G82" i="121"/>
  <c r="E42" i="120" s="1"/>
  <c r="F72" i="100"/>
  <c r="G72" i="121"/>
  <c r="E29" i="120" s="1"/>
  <c r="F64" i="100"/>
  <c r="G63" i="121"/>
  <c r="F84" i="67" s="1"/>
  <c r="F55" i="100"/>
  <c r="G55" i="121"/>
  <c r="E10" i="120" s="1"/>
  <c r="F47" i="100"/>
  <c r="G44" i="121"/>
  <c r="F60" i="67" s="1"/>
  <c r="F37" i="100"/>
  <c r="G29" i="121"/>
  <c r="F36" i="67" s="1"/>
  <c r="F24" i="100"/>
  <c r="G19" i="121"/>
  <c r="F22" i="67" s="1"/>
  <c r="F14" i="100"/>
  <c r="F154" i="121"/>
  <c r="E192" i="67" s="1"/>
  <c r="E136" i="100"/>
  <c r="F61" i="121"/>
  <c r="D18" i="120" s="1"/>
  <c r="E53" i="100"/>
  <c r="E32" i="100"/>
  <c r="F38" i="121" s="1"/>
  <c r="E106" i="100"/>
  <c r="F117" i="121" s="1"/>
  <c r="F158" i="100"/>
  <c r="G178" i="121" s="1"/>
  <c r="F233" i="67" s="1"/>
  <c r="F146" i="100"/>
  <c r="G165" i="121" s="1"/>
  <c r="F211" i="67" s="1"/>
  <c r="F134" i="100"/>
  <c r="G132" i="121"/>
  <c r="F159" i="67" s="1"/>
  <c r="F120" i="100"/>
  <c r="G123" i="121"/>
  <c r="F150" i="67" s="1"/>
  <c r="F112" i="100"/>
  <c r="G115" i="121"/>
  <c r="F104" i="100"/>
  <c r="G106" i="121"/>
  <c r="F133" i="67" s="1"/>
  <c r="F95" i="100"/>
  <c r="G89" i="121"/>
  <c r="E52" i="120" s="1"/>
  <c r="F79" i="100"/>
  <c r="G81" i="121"/>
  <c r="E41" i="120" s="1"/>
  <c r="F71" i="100"/>
  <c r="G71" i="121"/>
  <c r="F98" i="67" s="1"/>
  <c r="F63" i="100"/>
  <c r="G61" i="121"/>
  <c r="E18" i="120" s="1"/>
  <c r="F53" i="100"/>
  <c r="G54" i="121"/>
  <c r="F75" i="67" s="1"/>
  <c r="F46" i="100"/>
  <c r="G43" i="121"/>
  <c r="F36" i="100"/>
  <c r="G28" i="121"/>
  <c r="E67" i="120" s="1"/>
  <c r="F23" i="100"/>
  <c r="G18" i="121"/>
  <c r="F13" i="100"/>
  <c r="F11" i="100" s="1"/>
  <c r="E134" i="100"/>
  <c r="E87" i="100"/>
  <c r="F98" i="121" s="1"/>
  <c r="G38" i="121"/>
  <c r="F32" i="100"/>
  <c r="G148" i="121"/>
  <c r="F130" i="100"/>
  <c r="F148" i="100"/>
  <c r="F98" i="100"/>
  <c r="G98" i="100" s="1"/>
  <c r="J98" i="100" s="1"/>
  <c r="F81" i="100"/>
  <c r="G91" i="121" s="1"/>
  <c r="F38" i="100"/>
  <c r="G45" i="121" s="1"/>
  <c r="F15" i="100"/>
  <c r="G20" i="121" s="1"/>
  <c r="E81" i="100"/>
  <c r="G81" i="100" s="1"/>
  <c r="J81" i="100" s="1"/>
  <c r="F144" i="100"/>
  <c r="F119" i="100"/>
  <c r="G131" i="121" s="1"/>
  <c r="F158" i="67" s="1"/>
  <c r="F111" i="100"/>
  <c r="G122" i="121" s="1"/>
  <c r="F103" i="100"/>
  <c r="G114" i="121" s="1"/>
  <c r="F94" i="100"/>
  <c r="G105" i="121" s="1"/>
  <c r="F86" i="100"/>
  <c r="G97" i="121" s="1"/>
  <c r="F78" i="100"/>
  <c r="G88" i="121" s="1"/>
  <c r="F70" i="100"/>
  <c r="G70" i="100" s="1"/>
  <c r="J70" i="100" s="1"/>
  <c r="F61" i="100"/>
  <c r="G69" i="121" s="1"/>
  <c r="F52" i="100"/>
  <c r="G60" i="121" s="1"/>
  <c r="G39" i="121"/>
  <c r="F51" i="67" s="1"/>
  <c r="F33" i="100"/>
  <c r="F29" i="100" s="1"/>
  <c r="F28" i="100" s="1"/>
  <c r="G27" i="121"/>
  <c r="F34" i="67" s="1"/>
  <c r="F22" i="100"/>
  <c r="G13" i="121"/>
  <c r="F10" i="67" s="1"/>
  <c r="F9" i="100"/>
  <c r="E144" i="100"/>
  <c r="E133" i="100"/>
  <c r="F151" i="121" s="1"/>
  <c r="E187" i="67" s="1"/>
  <c r="E51" i="100"/>
  <c r="G51" i="100" s="1"/>
  <c r="J51" i="100" s="1"/>
  <c r="F26" i="121"/>
  <c r="E33" i="67" s="1"/>
  <c r="E21" i="100"/>
  <c r="E35" i="100"/>
  <c r="E34" i="100" s="1"/>
  <c r="F154" i="100"/>
  <c r="G154" i="100" s="1"/>
  <c r="J154" i="100" s="1"/>
  <c r="F142" i="100"/>
  <c r="G160" i="121" s="1"/>
  <c r="F200" i="67" s="1"/>
  <c r="F131" i="100"/>
  <c r="G113" i="121"/>
  <c r="E85" i="120" s="1"/>
  <c r="F102" i="100"/>
  <c r="G104" i="121"/>
  <c r="E74" i="120" s="1"/>
  <c r="F93" i="100"/>
  <c r="G96" i="121"/>
  <c r="F85" i="100"/>
  <c r="G77" i="121"/>
  <c r="F104" i="67" s="1"/>
  <c r="F69" i="100"/>
  <c r="G68" i="121"/>
  <c r="E110" i="120" s="1"/>
  <c r="F60" i="100"/>
  <c r="G59" i="121"/>
  <c r="F80" i="67" s="1"/>
  <c r="F51" i="100"/>
  <c r="G49" i="121"/>
  <c r="F65" i="67" s="1"/>
  <c r="F42" i="100"/>
  <c r="G37" i="121"/>
  <c r="F49" i="67" s="1"/>
  <c r="F31" i="100"/>
  <c r="F8" i="100"/>
  <c r="G12" i="121" s="1"/>
  <c r="F9" i="67" s="1"/>
  <c r="E142" i="100"/>
  <c r="F160" i="121" s="1"/>
  <c r="F96" i="121"/>
  <c r="D63" i="120" s="1"/>
  <c r="E85" i="100"/>
  <c r="F77" i="121"/>
  <c r="E69" i="100"/>
  <c r="F58" i="121"/>
  <c r="D14" i="120" s="1"/>
  <c r="E50" i="100"/>
  <c r="E19" i="100"/>
  <c r="F54" i="100"/>
  <c r="G54" i="100" s="1"/>
  <c r="J54" i="100" s="1"/>
  <c r="F153" i="100"/>
  <c r="F151" i="100" s="1"/>
  <c r="F141" i="100"/>
  <c r="G159" i="121" s="1"/>
  <c r="F199" i="67" s="1"/>
  <c r="F128" i="100"/>
  <c r="G128" i="121"/>
  <c r="F117" i="100"/>
  <c r="G112" i="121"/>
  <c r="F139" i="67" s="1"/>
  <c r="F101" i="100"/>
  <c r="G103" i="121"/>
  <c r="F130" i="67" s="1"/>
  <c r="F92" i="100"/>
  <c r="G95" i="121"/>
  <c r="F84" i="100"/>
  <c r="G86" i="121"/>
  <c r="F76" i="100"/>
  <c r="G58" i="121"/>
  <c r="F79" i="67" s="1"/>
  <c r="F50" i="100"/>
  <c r="F44" i="100" s="1"/>
  <c r="G48" i="121"/>
  <c r="E122" i="120" s="1"/>
  <c r="F41" i="100"/>
  <c r="G11" i="121"/>
  <c r="F8" i="67" s="1"/>
  <c r="F7" i="100"/>
  <c r="E137" i="100"/>
  <c r="E117" i="100"/>
  <c r="F128" i="121" s="1"/>
  <c r="E109" i="100"/>
  <c r="F120" i="121" s="1"/>
  <c r="E92" i="100"/>
  <c r="F103" i="121" s="1"/>
  <c r="E84" i="100"/>
  <c r="F95" i="121" s="1"/>
  <c r="E76" i="100"/>
  <c r="G76" i="100" s="1"/>
  <c r="J76" i="100" s="1"/>
  <c r="E59" i="100"/>
  <c r="F67" i="121" s="1"/>
  <c r="E49" i="100"/>
  <c r="F57" i="121" s="1"/>
  <c r="E6" i="100"/>
  <c r="F10" i="121" s="1"/>
  <c r="E57" i="100"/>
  <c r="F65" i="121" s="1"/>
  <c r="G135" i="121"/>
  <c r="F122" i="100"/>
  <c r="G117" i="121"/>
  <c r="E91" i="120" s="1"/>
  <c r="F106" i="100"/>
  <c r="G100" i="121"/>
  <c r="F127" i="67" s="1"/>
  <c r="F89" i="100"/>
  <c r="G73" i="121"/>
  <c r="F100" i="67" s="1"/>
  <c r="F65" i="100"/>
  <c r="G30" i="121"/>
  <c r="F37" i="67" s="1"/>
  <c r="F25" i="100"/>
  <c r="E148" i="100"/>
  <c r="G158" i="121"/>
  <c r="F198" i="67" s="1"/>
  <c r="F140" i="100"/>
  <c r="F137" i="100" s="1"/>
  <c r="F124" i="100" s="1"/>
  <c r="F116" i="100"/>
  <c r="G127" i="121" s="1"/>
  <c r="F108" i="100"/>
  <c r="G119" i="121" s="1"/>
  <c r="F146" i="67" s="1"/>
  <c r="F100" i="100"/>
  <c r="G111" i="121" s="1"/>
  <c r="F91" i="100"/>
  <c r="G102" i="121" s="1"/>
  <c r="F83" i="100"/>
  <c r="G94" i="121" s="1"/>
  <c r="F75" i="100"/>
  <c r="G85" i="121" s="1"/>
  <c r="F67" i="100"/>
  <c r="G75" i="121" s="1"/>
  <c r="F40" i="100"/>
  <c r="G40" i="100" s="1"/>
  <c r="J40" i="100" s="1"/>
  <c r="F27" i="100"/>
  <c r="F19" i="100" s="1"/>
  <c r="F18" i="100"/>
  <c r="G23" i="121" s="1"/>
  <c r="F6" i="100"/>
  <c r="F4" i="100" s="1"/>
  <c r="F3" i="100" s="1"/>
  <c r="E151" i="100"/>
  <c r="E116" i="100"/>
  <c r="F127" i="121" s="1"/>
  <c r="E108" i="100"/>
  <c r="F119" i="121" s="1"/>
  <c r="E100" i="100"/>
  <c r="G100" i="100" s="1"/>
  <c r="J100" i="100" s="1"/>
  <c r="E91" i="100"/>
  <c r="G91" i="100" s="1"/>
  <c r="J91" i="100" s="1"/>
  <c r="E83" i="100"/>
  <c r="G83" i="100" s="1"/>
  <c r="J83" i="100" s="1"/>
  <c r="E75" i="100"/>
  <c r="F85" i="121" s="1"/>
  <c r="E67" i="100"/>
  <c r="F75" i="121" s="1"/>
  <c r="E5" i="100"/>
  <c r="E4" i="100" s="1"/>
  <c r="E3" i="100" s="1"/>
  <c r="F57" i="100"/>
  <c r="G65" i="121" s="1"/>
  <c r="K37" i="131"/>
  <c r="G30" i="134"/>
  <c r="L14" i="55"/>
  <c r="J24" i="133"/>
  <c r="D145" i="67"/>
  <c r="C52" i="120"/>
  <c r="C50" i="120" s="1"/>
  <c r="C21" i="120"/>
  <c r="C130" i="120"/>
  <c r="C79" i="120"/>
  <c r="C80" i="120"/>
  <c r="C93" i="120"/>
  <c r="G119" i="120"/>
  <c r="C68" i="120"/>
  <c r="C122" i="120"/>
  <c r="D99" i="67"/>
  <c r="D137" i="67"/>
  <c r="C41" i="120"/>
  <c r="D107" i="67"/>
  <c r="D113" i="67"/>
  <c r="D81" i="67"/>
  <c r="C78" i="120"/>
  <c r="D159" i="67"/>
  <c r="D78" i="67"/>
  <c r="D187" i="67"/>
  <c r="D188" i="67" s="1"/>
  <c r="C75" i="120"/>
  <c r="C23" i="120"/>
  <c r="O116" i="121"/>
  <c r="H143" i="67" s="1"/>
  <c r="O165" i="121"/>
  <c r="H211" i="67" s="1"/>
  <c r="O144" i="121"/>
  <c r="M118" i="121"/>
  <c r="K92" i="120" s="1"/>
  <c r="H157" i="104"/>
  <c r="I157" i="104" s="1"/>
  <c r="M28" i="121"/>
  <c r="K67" i="120" s="1"/>
  <c r="M37" i="121"/>
  <c r="M101" i="121"/>
  <c r="K69" i="120" s="1"/>
  <c r="M138" i="121"/>
  <c r="K132" i="120" s="1"/>
  <c r="K129" i="120" s="1"/>
  <c r="H74" i="104"/>
  <c r="I74" i="104" s="1"/>
  <c r="H133" i="104"/>
  <c r="I133" i="104" s="1"/>
  <c r="H66" i="104"/>
  <c r="I66" i="104" s="1"/>
  <c r="M145" i="121"/>
  <c r="M56" i="121"/>
  <c r="K11" i="120" s="1"/>
  <c r="K8" i="120" s="1"/>
  <c r="M120" i="121"/>
  <c r="K94" i="120" s="1"/>
  <c r="M96" i="121"/>
  <c r="K63" i="120" s="1"/>
  <c r="H152" i="104"/>
  <c r="I152" i="104" s="1"/>
  <c r="H99" i="104"/>
  <c r="I99" i="104" s="1"/>
  <c r="H51" i="104"/>
  <c r="I51" i="104" s="1"/>
  <c r="H18" i="104"/>
  <c r="I18" i="104" s="1"/>
  <c r="H8" i="104"/>
  <c r="I8" i="104" s="1"/>
  <c r="H6" i="104"/>
  <c r="I6" i="104" s="1"/>
  <c r="H25" i="104"/>
  <c r="I25" i="104" s="1"/>
  <c r="H110" i="104"/>
  <c r="I110" i="104" s="1"/>
  <c r="H77" i="104"/>
  <c r="I77" i="104" s="1"/>
  <c r="H40" i="104"/>
  <c r="I40" i="104" s="1"/>
  <c r="H149" i="104"/>
  <c r="I149" i="104" s="1"/>
  <c r="H135" i="104"/>
  <c r="I135" i="104" s="1"/>
  <c r="H136" i="104"/>
  <c r="I136" i="104" s="1"/>
  <c r="M129" i="121"/>
  <c r="K120" i="120" s="1"/>
  <c r="H117" i="104"/>
  <c r="I117" i="104" s="1"/>
  <c r="H93" i="104"/>
  <c r="I93" i="104" s="1"/>
  <c r="M20" i="121"/>
  <c r="K98" i="120" s="1"/>
  <c r="M65" i="121"/>
  <c r="K22" i="120" s="1"/>
  <c r="M77" i="121"/>
  <c r="K36" i="120" s="1"/>
  <c r="K34" i="120" s="1"/>
  <c r="M69" i="121"/>
  <c r="K111" i="120" s="1"/>
  <c r="M66" i="121"/>
  <c r="K23" i="120" s="1"/>
  <c r="H82" i="104"/>
  <c r="I82" i="104" s="1"/>
  <c r="H141" i="104"/>
  <c r="I141" i="104" s="1"/>
  <c r="M31" i="121"/>
  <c r="K99" i="120" s="1"/>
  <c r="M126" i="121"/>
  <c r="K104" i="120" s="1"/>
  <c r="K100" i="120" s="1"/>
  <c r="M148" i="121"/>
  <c r="K83" i="120" s="1"/>
  <c r="K86" i="121"/>
  <c r="L86" i="121" s="1"/>
  <c r="J87" i="121"/>
  <c r="H49" i="120" s="1"/>
  <c r="H48" i="120" s="1"/>
  <c r="G36" i="100"/>
  <c r="J36" i="100" s="1"/>
  <c r="F43" i="121"/>
  <c r="E59" i="67" s="1"/>
  <c r="G21" i="100"/>
  <c r="J21" i="100" s="1"/>
  <c r="G26" i="121"/>
  <c r="F33" i="67" s="1"/>
  <c r="F145" i="121"/>
  <c r="E130" i="120"/>
  <c r="F130" i="120" s="1"/>
  <c r="G176" i="67"/>
  <c r="P144" i="121"/>
  <c r="M152" i="120"/>
  <c r="F149" i="120"/>
  <c r="G167" i="101"/>
  <c r="D20" i="135"/>
  <c r="G45" i="134"/>
  <c r="M45" i="134" s="1"/>
  <c r="K247" i="67"/>
  <c r="M151" i="120"/>
  <c r="N9" i="130"/>
  <c r="M59" i="55"/>
  <c r="K11" i="130"/>
  <c r="N11" i="130" s="1"/>
  <c r="G44" i="134"/>
  <c r="E35" i="134"/>
  <c r="M58" i="55"/>
  <c r="N10" i="130"/>
  <c r="D247" i="67"/>
  <c r="I18" i="131"/>
  <c r="E37" i="134"/>
  <c r="N14" i="147"/>
  <c r="D46" i="132"/>
  <c r="F46" i="132" s="1"/>
  <c r="D213" i="67"/>
  <c r="D52" i="67"/>
  <c r="D54" i="67" s="1"/>
  <c r="D56" i="67" s="1"/>
  <c r="D112" i="67"/>
  <c r="C129" i="120"/>
  <c r="D103" i="67"/>
  <c r="D110" i="67"/>
  <c r="C107" i="120"/>
  <c r="C105" i="120" s="1"/>
  <c r="D201" i="67"/>
  <c r="K97" i="120"/>
  <c r="D158" i="67"/>
  <c r="C11" i="120"/>
  <c r="D234" i="67"/>
  <c r="D235" i="67" s="1"/>
  <c r="D237" i="67" s="1"/>
  <c r="D60" i="67"/>
  <c r="C100" i="120"/>
  <c r="C28" i="120"/>
  <c r="D136" i="67"/>
  <c r="D29" i="67"/>
  <c r="E141" i="121"/>
  <c r="D172" i="67" s="1"/>
  <c r="K134" i="120"/>
  <c r="C125" i="120"/>
  <c r="C124" i="120" s="1"/>
  <c r="G133" i="120"/>
  <c r="G137" i="120" s="1"/>
  <c r="G84" i="120"/>
  <c r="D86" i="67"/>
  <c r="D224" i="67"/>
  <c r="C119" i="120"/>
  <c r="D165" i="67"/>
  <c r="C110" i="120"/>
  <c r="C108" i="120" s="1"/>
  <c r="D177" i="67"/>
  <c r="D178" i="67" s="1"/>
  <c r="D193" i="67"/>
  <c r="C37" i="120"/>
  <c r="C84" i="120"/>
  <c r="G37" i="120"/>
  <c r="G34" i="120"/>
  <c r="G12" i="120"/>
  <c r="D63" i="67"/>
  <c r="D95" i="120"/>
  <c r="F95" i="120" s="1"/>
  <c r="D90" i="67"/>
  <c r="C77" i="120"/>
  <c r="C73" i="120" s="1"/>
  <c r="C136" i="120"/>
  <c r="C133" i="120" s="1"/>
  <c r="C12" i="120"/>
  <c r="C72" i="120"/>
  <c r="C70" i="120" s="1"/>
  <c r="C98" i="120"/>
  <c r="C96" i="120" s="1"/>
  <c r="D162" i="67"/>
  <c r="G105" i="120"/>
  <c r="E174" i="121"/>
  <c r="D228" i="67" s="1"/>
  <c r="D218" i="67"/>
  <c r="D226" i="67" s="1"/>
  <c r="D229" i="67" s="1"/>
  <c r="D11" i="67"/>
  <c r="D14" i="67" s="1"/>
  <c r="D17" i="67" s="1"/>
  <c r="C83" i="120"/>
  <c r="G73" i="120"/>
  <c r="G124" i="120"/>
  <c r="G100" i="120"/>
  <c r="G27" i="120"/>
  <c r="G108" i="120"/>
  <c r="G17" i="120"/>
  <c r="G8" i="120"/>
  <c r="G62" i="120"/>
  <c r="G54" i="120"/>
  <c r="G88" i="120"/>
  <c r="D24" i="67"/>
  <c r="D102" i="67"/>
  <c r="I141" i="121"/>
  <c r="C64" i="120"/>
  <c r="C62" i="120" s="1"/>
  <c r="I50" i="121"/>
  <c r="G97" i="120"/>
  <c r="G96" i="120" s="1"/>
  <c r="C19" i="120"/>
  <c r="E33" i="121"/>
  <c r="D39" i="67"/>
  <c r="D40" i="67" s="1"/>
  <c r="E180" i="121"/>
  <c r="D239" i="67" s="1"/>
  <c r="C57" i="120"/>
  <c r="C54" i="120" s="1"/>
  <c r="D147" i="67"/>
  <c r="D105" i="67"/>
  <c r="E50" i="121"/>
  <c r="D69" i="67" s="1"/>
  <c r="D76" i="67"/>
  <c r="C36" i="120"/>
  <c r="C34" i="120" s="1"/>
  <c r="C10" i="120"/>
  <c r="C8" i="120" s="1"/>
  <c r="F157" i="67"/>
  <c r="H130" i="121"/>
  <c r="G157" i="67" s="1"/>
  <c r="K30" i="120"/>
  <c r="C31" i="120"/>
  <c r="C27" i="120" s="1"/>
  <c r="E161" i="121"/>
  <c r="D205" i="67" s="1"/>
  <c r="D129" i="67"/>
  <c r="F119" i="67"/>
  <c r="D150" i="67"/>
  <c r="C90" i="120"/>
  <c r="K31" i="120"/>
  <c r="O54" i="121"/>
  <c r="H75" i="67" s="1"/>
  <c r="O119" i="121"/>
  <c r="H146" i="67" s="1"/>
  <c r="O30" i="121"/>
  <c r="O22" i="121"/>
  <c r="H27" i="67" s="1"/>
  <c r="O19" i="121"/>
  <c r="H22" i="67" s="1"/>
  <c r="O13" i="121"/>
  <c r="H10" i="67" s="1"/>
  <c r="O39" i="121"/>
  <c r="H51" i="67" s="1"/>
  <c r="O17" i="121"/>
  <c r="H20" i="67" s="1"/>
  <c r="O134" i="121"/>
  <c r="H161" i="67" s="1"/>
  <c r="O82" i="121"/>
  <c r="H109" i="67" s="1"/>
  <c r="O136" i="121"/>
  <c r="L130" i="120" s="1"/>
  <c r="O138" i="121"/>
  <c r="H165" i="67" s="1"/>
  <c r="O29" i="121"/>
  <c r="H36" i="67" s="1"/>
  <c r="O118" i="121"/>
  <c r="L92" i="120" s="1"/>
  <c r="O173" i="121"/>
  <c r="H223" i="67" s="1"/>
  <c r="O45" i="121"/>
  <c r="H61" i="67" s="1"/>
  <c r="H37" i="67"/>
  <c r="O122" i="121"/>
  <c r="H149" i="67" s="1"/>
  <c r="O125" i="121"/>
  <c r="H152" i="67" s="1"/>
  <c r="O98" i="121"/>
  <c r="L65" i="120" s="1"/>
  <c r="O110" i="121"/>
  <c r="H137" i="67" s="1"/>
  <c r="O95" i="121"/>
  <c r="H122" i="67" s="1"/>
  <c r="O104" i="121"/>
  <c r="H131" i="67" s="1"/>
  <c r="O97" i="121"/>
  <c r="H124" i="67" s="1"/>
  <c r="O81" i="121"/>
  <c r="L41" i="120" s="1"/>
  <c r="O78" i="121"/>
  <c r="H105" i="67" s="1"/>
  <c r="O43" i="121"/>
  <c r="H59" i="67" s="1"/>
  <c r="O117" i="121"/>
  <c r="L91" i="120" s="1"/>
  <c r="O72" i="121"/>
  <c r="L29" i="120" s="1"/>
  <c r="O28" i="121"/>
  <c r="H35" i="67" s="1"/>
  <c r="O12" i="121"/>
  <c r="H9" i="67" s="1"/>
  <c r="O158" i="121"/>
  <c r="H198" i="67" s="1"/>
  <c r="O62" i="121"/>
  <c r="H83" i="67" s="1"/>
  <c r="O153" i="121"/>
  <c r="H191" i="67" s="1"/>
  <c r="O123" i="121"/>
  <c r="H150" i="67" s="1"/>
  <c r="O108" i="121"/>
  <c r="H135" i="67" s="1"/>
  <c r="O100" i="121"/>
  <c r="H127" i="67" s="1"/>
  <c r="O64" i="121"/>
  <c r="L21" i="120" s="1"/>
  <c r="Q25" i="120" s="1"/>
  <c r="O139" i="121"/>
  <c r="H166" i="67" s="1"/>
  <c r="O53" i="121"/>
  <c r="H74" i="67" s="1"/>
  <c r="O66" i="121"/>
  <c r="L23" i="120" s="1"/>
  <c r="O55" i="121"/>
  <c r="L10" i="120" s="1"/>
  <c r="Q13" i="120" s="1"/>
  <c r="O96" i="121"/>
  <c r="L63" i="120" s="1"/>
  <c r="O69" i="121"/>
  <c r="H90" i="67" s="1"/>
  <c r="O92" i="121"/>
  <c r="L56" i="120" s="1"/>
  <c r="O27" i="121"/>
  <c r="H34" i="67" s="1"/>
  <c r="O154" i="121"/>
  <c r="H192" i="67" s="1"/>
  <c r="O172" i="121"/>
  <c r="H222" i="67" s="1"/>
  <c r="H140" i="67"/>
  <c r="O157" i="121"/>
  <c r="H197" i="67" s="1"/>
  <c r="H163" i="67"/>
  <c r="O75" i="121"/>
  <c r="H102" i="67" s="1"/>
  <c r="O121" i="121"/>
  <c r="H148" i="67" s="1"/>
  <c r="O49" i="121"/>
  <c r="H65" i="67" s="1"/>
  <c r="O150" i="121"/>
  <c r="L106" i="120" s="1"/>
  <c r="O102" i="121"/>
  <c r="H129" i="67" s="1"/>
  <c r="O88" i="121"/>
  <c r="H115" i="67" s="1"/>
  <c r="O68" i="121"/>
  <c r="H89" i="67" s="1"/>
  <c r="O120" i="121"/>
  <c r="H147" i="67" s="1"/>
  <c r="O63" i="121"/>
  <c r="O59" i="121"/>
  <c r="O99" i="121"/>
  <c r="O101" i="121"/>
  <c r="O166" i="121"/>
  <c r="O26" i="121"/>
  <c r="O109" i="121"/>
  <c r="H136" i="67" s="1"/>
  <c r="O168" i="121"/>
  <c r="H216" i="67" s="1"/>
  <c r="O85" i="121"/>
  <c r="L45" i="120" s="1"/>
  <c r="O128" i="121"/>
  <c r="O71" i="121"/>
  <c r="H98" i="67" s="1"/>
  <c r="O140" i="121"/>
  <c r="H167" i="67" s="1"/>
  <c r="O58" i="121"/>
  <c r="H79" i="67" s="1"/>
  <c r="O103" i="121"/>
  <c r="H130" i="67" s="1"/>
  <c r="O89" i="121"/>
  <c r="O160" i="121"/>
  <c r="H200" i="67" s="1"/>
  <c r="O25" i="121"/>
  <c r="H32" i="67" s="1"/>
  <c r="O164" i="121"/>
  <c r="H210" i="67" s="1"/>
  <c r="O38" i="121"/>
  <c r="H50" i="67" s="1"/>
  <c r="O159" i="121"/>
  <c r="H199" i="67" s="1"/>
  <c r="O130" i="121"/>
  <c r="O83" i="121"/>
  <c r="O114" i="121"/>
  <c r="H141" i="67" s="1"/>
  <c r="O46" i="121"/>
  <c r="O127" i="121"/>
  <c r="H154" i="67" s="1"/>
  <c r="O133" i="121"/>
  <c r="H160" i="67" s="1"/>
  <c r="O76" i="121"/>
  <c r="L35" i="120" s="1"/>
  <c r="O74" i="121"/>
  <c r="L32" i="120" s="1"/>
  <c r="O79" i="121"/>
  <c r="O61" i="121"/>
  <c r="O91" i="121"/>
  <c r="O73" i="121"/>
  <c r="H100" i="67" s="1"/>
  <c r="O57" i="121"/>
  <c r="H78" i="67" s="1"/>
  <c r="O77" i="121"/>
  <c r="O56" i="121"/>
  <c r="L11" i="120" s="1"/>
  <c r="Q14" i="120" s="1"/>
  <c r="O32" i="121"/>
  <c r="H39" i="67" s="1"/>
  <c r="O23" i="121"/>
  <c r="O156" i="121"/>
  <c r="H196" i="67" s="1"/>
  <c r="O148" i="121"/>
  <c r="H182" i="67" s="1"/>
  <c r="O90" i="121"/>
  <c r="H117" i="67" s="1"/>
  <c r="O151" i="121"/>
  <c r="H187" i="67" s="1"/>
  <c r="O11" i="121"/>
  <c r="H8" i="67" s="1"/>
  <c r="O115" i="121"/>
  <c r="L89" i="120" s="1"/>
  <c r="O145" i="121"/>
  <c r="O87" i="121"/>
  <c r="O37" i="121"/>
  <c r="H49" i="67" s="1"/>
  <c r="O84" i="121"/>
  <c r="O93" i="121"/>
  <c r="H120" i="67" s="1"/>
  <c r="O131" i="121"/>
  <c r="H158" i="67" s="1"/>
  <c r="O137" i="121"/>
  <c r="O44" i="121"/>
  <c r="H60" i="67" s="1"/>
  <c r="O80" i="121"/>
  <c r="O124" i="121"/>
  <c r="O86" i="121"/>
  <c r="O105" i="121"/>
  <c r="H132" i="67" s="1"/>
  <c r="O10" i="121"/>
  <c r="H7" i="67" s="1"/>
  <c r="O135" i="121"/>
  <c r="L128" i="120" s="1"/>
  <c r="L127" i="120" s="1"/>
  <c r="O31" i="121"/>
  <c r="L99" i="120" s="1"/>
  <c r="O20" i="121"/>
  <c r="H23" i="67" s="1"/>
  <c r="O147" i="121"/>
  <c r="H181" i="67" s="1"/>
  <c r="O177" i="121"/>
  <c r="H232" i="67" s="1"/>
  <c r="O18" i="121"/>
  <c r="H21" i="67" s="1"/>
  <c r="O65" i="121"/>
  <c r="L22" i="120" s="1"/>
  <c r="O112" i="121"/>
  <c r="H139" i="67" s="1"/>
  <c r="O178" i="121"/>
  <c r="H233" i="67" s="1"/>
  <c r="O126" i="121"/>
  <c r="O94" i="121"/>
  <c r="O132" i="121"/>
  <c r="O169" i="121"/>
  <c r="H217" i="67" s="1"/>
  <c r="O129" i="121"/>
  <c r="O60" i="121"/>
  <c r="O106" i="121"/>
  <c r="H133" i="67" s="1"/>
  <c r="O111" i="121"/>
  <c r="O179" i="121"/>
  <c r="H234" i="67" s="1"/>
  <c r="O47" i="121"/>
  <c r="H63" i="67" s="1"/>
  <c r="O36" i="121"/>
  <c r="H48" i="67" s="1"/>
  <c r="O67" i="121"/>
  <c r="H88" i="67" s="1"/>
  <c r="O48" i="121"/>
  <c r="H64" i="67" s="1"/>
  <c r="O107" i="121"/>
  <c r="H134" i="67" s="1"/>
  <c r="O171" i="121"/>
  <c r="H221" i="67" s="1"/>
  <c r="K84" i="120"/>
  <c r="M133" i="121"/>
  <c r="K125" i="120" s="1"/>
  <c r="K124" i="120" s="1"/>
  <c r="H87" i="67"/>
  <c r="M157" i="121"/>
  <c r="K78" i="120" s="1"/>
  <c r="M18" i="121"/>
  <c r="M108" i="121"/>
  <c r="K79" i="120" s="1"/>
  <c r="M82" i="121"/>
  <c r="K42" i="120" s="1"/>
  <c r="K37" i="120" s="1"/>
  <c r="L42" i="120"/>
  <c r="Q38" i="120" s="1"/>
  <c r="H33" i="67"/>
  <c r="M90" i="121"/>
  <c r="K53" i="120" s="1"/>
  <c r="K50" i="120" s="1"/>
  <c r="H21" i="104"/>
  <c r="I21" i="104" s="1"/>
  <c r="H122" i="104"/>
  <c r="I122" i="104" s="1"/>
  <c r="M45" i="121"/>
  <c r="K72" i="120" s="1"/>
  <c r="K70" i="120" s="1"/>
  <c r="M116" i="121"/>
  <c r="K90" i="120" s="1"/>
  <c r="K136" i="120"/>
  <c r="H46" i="104"/>
  <c r="I46" i="104" s="1"/>
  <c r="M63" i="121"/>
  <c r="K20" i="120" s="1"/>
  <c r="H88" i="104"/>
  <c r="I88" i="104" s="1"/>
  <c r="H64" i="104"/>
  <c r="I64" i="104" s="1"/>
  <c r="H114" i="104"/>
  <c r="I114" i="104" s="1"/>
  <c r="M158" i="121"/>
  <c r="M166" i="121"/>
  <c r="M174" i="121" s="1"/>
  <c r="H113" i="104"/>
  <c r="I113" i="104" s="1"/>
  <c r="M62" i="121"/>
  <c r="K19" i="120" s="1"/>
  <c r="K93" i="120"/>
  <c r="K28" i="120"/>
  <c r="M14" i="121"/>
  <c r="K44" i="121"/>
  <c r="L44" i="121" s="1"/>
  <c r="K121" i="121"/>
  <c r="I95" i="120" s="1"/>
  <c r="K106" i="121"/>
  <c r="L106" i="121" s="1"/>
  <c r="K71" i="121"/>
  <c r="L71" i="121" s="1"/>
  <c r="K159" i="121"/>
  <c r="L159" i="121" s="1"/>
  <c r="K148" i="121"/>
  <c r="Q148" i="121" s="1"/>
  <c r="J182" i="67" s="1"/>
  <c r="K127" i="121"/>
  <c r="L127" i="121" s="1"/>
  <c r="K73" i="121"/>
  <c r="L73" i="121" s="1"/>
  <c r="K53" i="121"/>
  <c r="I7" i="120" s="1"/>
  <c r="I6" i="120" s="1"/>
  <c r="K134" i="121"/>
  <c r="L134" i="121" s="1"/>
  <c r="K76" i="121"/>
  <c r="I35" i="120" s="1"/>
  <c r="K107" i="121"/>
  <c r="K32" i="121"/>
  <c r="L32" i="121" s="1"/>
  <c r="K109" i="121"/>
  <c r="L109" i="121" s="1"/>
  <c r="I86" i="120"/>
  <c r="G160" i="61"/>
  <c r="K111" i="121"/>
  <c r="K80" i="121"/>
  <c r="K126" i="121"/>
  <c r="L126" i="121" s="1"/>
  <c r="K145" i="121"/>
  <c r="L145" i="121" s="1"/>
  <c r="K63" i="121"/>
  <c r="K82" i="121"/>
  <c r="K45" i="121"/>
  <c r="K131" i="121"/>
  <c r="K10" i="121"/>
  <c r="K96" i="121"/>
  <c r="K94" i="121"/>
  <c r="I58" i="120" s="1"/>
  <c r="K87" i="121"/>
  <c r="K139" i="121"/>
  <c r="K31" i="121"/>
  <c r="I99" i="120" s="1"/>
  <c r="K27" i="121"/>
  <c r="L27" i="121" s="1"/>
  <c r="K23" i="121"/>
  <c r="I135" i="120" s="1"/>
  <c r="K17" i="121"/>
  <c r="L17" i="121" s="1"/>
  <c r="K38" i="121"/>
  <c r="K112" i="121"/>
  <c r="L112" i="121" s="1"/>
  <c r="G2" i="61"/>
  <c r="Q122" i="121"/>
  <c r="J149" i="67" s="1"/>
  <c r="K115" i="121"/>
  <c r="I89" i="120" s="1"/>
  <c r="K85" i="121"/>
  <c r="I45" i="120" s="1"/>
  <c r="K133" i="121"/>
  <c r="L133" i="121" s="1"/>
  <c r="K74" i="121"/>
  <c r="I32" i="120" s="1"/>
  <c r="K132" i="121"/>
  <c r="K79" i="121"/>
  <c r="K69" i="121"/>
  <c r="L69" i="121" s="1"/>
  <c r="K61" i="121"/>
  <c r="K138" i="121"/>
  <c r="N138" i="121" s="1"/>
  <c r="I165" i="67" s="1"/>
  <c r="K179" i="121"/>
  <c r="L179" i="121" s="1"/>
  <c r="K95" i="121"/>
  <c r="I59" i="120" s="1"/>
  <c r="K91" i="121"/>
  <c r="K12" i="121"/>
  <c r="K22" i="121"/>
  <c r="L22" i="121" s="1"/>
  <c r="K65" i="121"/>
  <c r="K39" i="121"/>
  <c r="L39" i="121" s="1"/>
  <c r="K89" i="121"/>
  <c r="K43" i="121"/>
  <c r="L43" i="121" s="1"/>
  <c r="K123" i="121"/>
  <c r="K125" i="121"/>
  <c r="K101" i="121"/>
  <c r="K72" i="121"/>
  <c r="N72" i="121" s="1"/>
  <c r="I99" i="67" s="1"/>
  <c r="K135" i="121"/>
  <c r="K30" i="121"/>
  <c r="L30" i="121" s="1"/>
  <c r="K26" i="121"/>
  <c r="Q26" i="121" s="1"/>
  <c r="J33" i="67" s="1"/>
  <c r="K20" i="121"/>
  <c r="I98" i="120" s="1"/>
  <c r="K177" i="121"/>
  <c r="K18" i="121"/>
  <c r="L18" i="121" s="1"/>
  <c r="K172" i="121"/>
  <c r="K153" i="121"/>
  <c r="K64" i="121"/>
  <c r="K150" i="121"/>
  <c r="K151" i="121"/>
  <c r="K102" i="121"/>
  <c r="K55" i="121"/>
  <c r="Q55" i="121" s="1"/>
  <c r="J76" i="67" s="1"/>
  <c r="K97" i="121"/>
  <c r="K77" i="121"/>
  <c r="K130" i="121"/>
  <c r="K11" i="121"/>
  <c r="K128" i="121"/>
  <c r="L128" i="121" s="1"/>
  <c r="K129" i="121"/>
  <c r="K99" i="121"/>
  <c r="K59" i="121"/>
  <c r="L59" i="121" s="1"/>
  <c r="K48" i="121"/>
  <c r="K171" i="121"/>
  <c r="K13" i="121"/>
  <c r="K62" i="121"/>
  <c r="I19" i="120" s="1"/>
  <c r="K168" i="121"/>
  <c r="K113" i="121"/>
  <c r="K93" i="121"/>
  <c r="K157" i="121"/>
  <c r="K108" i="121"/>
  <c r="K105" i="121"/>
  <c r="K173" i="121"/>
  <c r="K140" i="121"/>
  <c r="K56" i="121"/>
  <c r="K81" i="121"/>
  <c r="Q81" i="121" s="1"/>
  <c r="J108" i="67" s="1"/>
  <c r="K88" i="121"/>
  <c r="Q88" i="121" s="1"/>
  <c r="J115" i="67" s="1"/>
  <c r="K75" i="121"/>
  <c r="K104" i="121"/>
  <c r="I74" i="120" s="1"/>
  <c r="K169" i="121"/>
  <c r="K46" i="121"/>
  <c r="L46" i="121" s="1"/>
  <c r="K58" i="121"/>
  <c r="K160" i="121"/>
  <c r="K166" i="121"/>
  <c r="L166" i="121" s="1"/>
  <c r="K29" i="121"/>
  <c r="L29" i="121" s="1"/>
  <c r="K19" i="121"/>
  <c r="L19" i="121" s="1"/>
  <c r="K164" i="121"/>
  <c r="L164" i="121" s="1"/>
  <c r="K165" i="121"/>
  <c r="L165" i="121" s="1"/>
  <c r="K120" i="121"/>
  <c r="K136" i="121"/>
  <c r="L136" i="121" s="1"/>
  <c r="K103" i="121"/>
  <c r="K37" i="121"/>
  <c r="K49" i="121"/>
  <c r="L49" i="121" s="1"/>
  <c r="K117" i="121"/>
  <c r="L117" i="121" s="1"/>
  <c r="K124" i="121"/>
  <c r="I102" i="120" s="1"/>
  <c r="J102" i="120" s="1"/>
  <c r="K84" i="121"/>
  <c r="L84" i="121" s="1"/>
  <c r="K83" i="121"/>
  <c r="L83" i="121" s="1"/>
  <c r="K57" i="121"/>
  <c r="I13" i="120" s="1"/>
  <c r="O15" i="120" s="1"/>
  <c r="K66" i="121"/>
  <c r="I23" i="120" s="1"/>
  <c r="K68" i="121"/>
  <c r="L68" i="121" s="1"/>
  <c r="K110" i="121"/>
  <c r="L110" i="121" s="1"/>
  <c r="K54" i="121"/>
  <c r="K98" i="121"/>
  <c r="K156" i="121"/>
  <c r="K158" i="121"/>
  <c r="K178" i="121"/>
  <c r="K67" i="121"/>
  <c r="K47" i="121"/>
  <c r="L47" i="121" s="1"/>
  <c r="K60" i="121"/>
  <c r="K116" i="121"/>
  <c r="L116" i="121" s="1"/>
  <c r="K118" i="121"/>
  <c r="K78" i="121"/>
  <c r="I38" i="120" s="1"/>
  <c r="K9" i="121"/>
  <c r="K36" i="121"/>
  <c r="K137" i="121"/>
  <c r="K90" i="121"/>
  <c r="K92" i="121"/>
  <c r="I56" i="120" s="1"/>
  <c r="K119" i="121"/>
  <c r="L119" i="121" s="1"/>
  <c r="K100" i="121"/>
  <c r="L100" i="121" s="1"/>
  <c r="K28" i="121"/>
  <c r="I67" i="120" s="1"/>
  <c r="K25" i="121"/>
  <c r="K147" i="121"/>
  <c r="K154" i="121"/>
  <c r="J20" i="121"/>
  <c r="J129" i="121"/>
  <c r="H120" i="120" s="1"/>
  <c r="J102" i="121"/>
  <c r="H71" i="120" s="1"/>
  <c r="J56" i="121"/>
  <c r="H11" i="120" s="1"/>
  <c r="J18" i="121"/>
  <c r="J179" i="121"/>
  <c r="J31" i="121"/>
  <c r="H99" i="120" s="1"/>
  <c r="J99" i="120" s="1"/>
  <c r="J177" i="121"/>
  <c r="J39" i="121"/>
  <c r="J118" i="121"/>
  <c r="H92" i="120" s="1"/>
  <c r="J36" i="121"/>
  <c r="J59" i="121"/>
  <c r="H15" i="120" s="1"/>
  <c r="J134" i="121"/>
  <c r="H126" i="120" s="1"/>
  <c r="J11" i="121"/>
  <c r="G151" i="62"/>
  <c r="G131" i="62"/>
  <c r="G16" i="62"/>
  <c r="G156" i="62"/>
  <c r="G155" i="62" s="1"/>
  <c r="G125" i="62"/>
  <c r="G35" i="62"/>
  <c r="G34" i="62" s="1"/>
  <c r="G128" i="62"/>
  <c r="G11" i="62"/>
  <c r="G148" i="62"/>
  <c r="G137" i="62"/>
  <c r="G44" i="62"/>
  <c r="G29" i="62"/>
  <c r="G28" i="62" s="1"/>
  <c r="G165" i="62"/>
  <c r="G144" i="62"/>
  <c r="G62" i="62"/>
  <c r="G19" i="62"/>
  <c r="G4" i="62"/>
  <c r="G3" i="62" s="1"/>
  <c r="J61" i="121"/>
  <c r="H18" i="120" s="1"/>
  <c r="J66" i="121"/>
  <c r="H23" i="120" s="1"/>
  <c r="J105" i="121"/>
  <c r="J121" i="121"/>
  <c r="H95" i="120" s="1"/>
  <c r="J115" i="121"/>
  <c r="H89" i="120" s="1"/>
  <c r="J92" i="121"/>
  <c r="H56" i="120" s="1"/>
  <c r="J89" i="121"/>
  <c r="H52" i="120" s="1"/>
  <c r="J44" i="121"/>
  <c r="J111" i="121"/>
  <c r="H82" i="120" s="1"/>
  <c r="J69" i="121"/>
  <c r="H111" i="120" s="1"/>
  <c r="J79" i="121"/>
  <c r="H39" i="120" s="1"/>
  <c r="J93" i="121"/>
  <c r="J43" i="121"/>
  <c r="J131" i="121"/>
  <c r="J160" i="121"/>
  <c r="J135" i="121"/>
  <c r="J30" i="121"/>
  <c r="J19" i="121"/>
  <c r="J12" i="121"/>
  <c r="J171" i="121"/>
  <c r="J13" i="121"/>
  <c r="J145" i="121"/>
  <c r="J127" i="121"/>
  <c r="J76" i="121"/>
  <c r="H35" i="120" s="1"/>
  <c r="J82" i="121"/>
  <c r="H42" i="120" s="1"/>
  <c r="J104" i="121"/>
  <c r="H74" i="120" s="1"/>
  <c r="J49" i="121"/>
  <c r="J60" i="121"/>
  <c r="H16" i="120" s="1"/>
  <c r="J98" i="121"/>
  <c r="H65" i="120" s="1"/>
  <c r="J103" i="121"/>
  <c r="J122" i="121"/>
  <c r="N122" i="121" s="1"/>
  <c r="I149" i="67" s="1"/>
  <c r="J73" i="121"/>
  <c r="J86" i="121"/>
  <c r="H47" i="120" s="1"/>
  <c r="J85" i="121"/>
  <c r="H45" i="120" s="1"/>
  <c r="J48" i="121"/>
  <c r="J29" i="121"/>
  <c r="J165" i="121"/>
  <c r="J65" i="121"/>
  <c r="J172" i="121"/>
  <c r="J117" i="121"/>
  <c r="H91" i="120" s="1"/>
  <c r="J137" i="121"/>
  <c r="H131" i="120" s="1"/>
  <c r="J139" i="121"/>
  <c r="J57" i="121"/>
  <c r="H13" i="120" s="1"/>
  <c r="J62" i="121"/>
  <c r="H19" i="120" s="1"/>
  <c r="J74" i="121"/>
  <c r="H32" i="120" s="1"/>
  <c r="J83" i="121"/>
  <c r="H43" i="120" s="1"/>
  <c r="J133" i="121"/>
  <c r="H125" i="120" s="1"/>
  <c r="J9" i="121"/>
  <c r="J173" i="121"/>
  <c r="N173" i="121" s="1"/>
  <c r="I223" i="67" s="1"/>
  <c r="J106" i="121"/>
  <c r="J140" i="121"/>
  <c r="J90" i="121"/>
  <c r="H53" i="120" s="1"/>
  <c r="J125" i="121"/>
  <c r="J75" i="121"/>
  <c r="J80" i="121"/>
  <c r="J108" i="121"/>
  <c r="H79" i="120" s="1"/>
  <c r="J68" i="121"/>
  <c r="H110" i="120" s="1"/>
  <c r="J132" i="121"/>
  <c r="J54" i="121"/>
  <c r="J26" i="121"/>
  <c r="J156" i="121"/>
  <c r="J109" i="121"/>
  <c r="N109" i="121" s="1"/>
  <c r="I136" i="67" s="1"/>
  <c r="J148" i="121"/>
  <c r="N148" i="121" s="1"/>
  <c r="I182" i="67" s="1"/>
  <c r="J84" i="121"/>
  <c r="H44" i="120" s="1"/>
  <c r="J126" i="121"/>
  <c r="J91" i="121"/>
  <c r="J77" i="121"/>
  <c r="J158" i="121"/>
  <c r="J168" i="121"/>
  <c r="J153" i="121"/>
  <c r="N153" i="121" s="1"/>
  <c r="I191" i="67" s="1"/>
  <c r="J119" i="121"/>
  <c r="J113" i="121"/>
  <c r="J88" i="121"/>
  <c r="H51" i="120" s="1"/>
  <c r="J55" i="121"/>
  <c r="J27" i="121"/>
  <c r="J164" i="121"/>
  <c r="J159" i="121"/>
  <c r="N159" i="121" s="1"/>
  <c r="I199" i="67" s="1"/>
  <c r="J67" i="121"/>
  <c r="H24" i="120" s="1"/>
  <c r="J157" i="121"/>
  <c r="J97" i="121"/>
  <c r="J99" i="121"/>
  <c r="J169" i="121"/>
  <c r="J64" i="121"/>
  <c r="H21" i="120" s="1"/>
  <c r="J120" i="121"/>
  <c r="J63" i="121"/>
  <c r="J10" i="121"/>
  <c r="J45" i="121"/>
  <c r="J116" i="121"/>
  <c r="J128" i="121"/>
  <c r="J166" i="121"/>
  <c r="J25" i="121"/>
  <c r="J147" i="121"/>
  <c r="J38" i="121"/>
  <c r="N38" i="121" s="1"/>
  <c r="I50" i="67" s="1"/>
  <c r="J112" i="121"/>
  <c r="J178" i="121"/>
  <c r="J96" i="121"/>
  <c r="J95" i="121"/>
  <c r="H59" i="120" s="1"/>
  <c r="J78" i="121"/>
  <c r="H38" i="120" s="1"/>
  <c r="J28" i="121"/>
  <c r="H67" i="120" s="1"/>
  <c r="N129" i="121"/>
  <c r="I156" i="67" s="1"/>
  <c r="J47" i="121"/>
  <c r="J130" i="121"/>
  <c r="J110" i="121"/>
  <c r="H81" i="120" s="1"/>
  <c r="J71" i="121"/>
  <c r="J154" i="121"/>
  <c r="J151" i="121"/>
  <c r="J150" i="121"/>
  <c r="J123" i="121"/>
  <c r="J81" i="121"/>
  <c r="J114" i="121"/>
  <c r="J46" i="121"/>
  <c r="H87" i="120" s="1"/>
  <c r="J136" i="121"/>
  <c r="J58" i="121"/>
  <c r="J94" i="121"/>
  <c r="H58" i="120" s="1"/>
  <c r="J37" i="121"/>
  <c r="J101" i="121"/>
  <c r="J32" i="121"/>
  <c r="N32" i="121" s="1"/>
  <c r="I39" i="67" s="1"/>
  <c r="J23" i="121"/>
  <c r="H135" i="120" s="1"/>
  <c r="J107" i="121"/>
  <c r="J22" i="121"/>
  <c r="D38" i="120"/>
  <c r="D103" i="120"/>
  <c r="E79" i="67"/>
  <c r="E140" i="67"/>
  <c r="E84" i="67"/>
  <c r="H92" i="121"/>
  <c r="G119" i="67" s="1"/>
  <c r="E106" i="67"/>
  <c r="E35" i="120"/>
  <c r="H179" i="121"/>
  <c r="G234" i="67" s="1"/>
  <c r="H136" i="121"/>
  <c r="G163" i="67" s="1"/>
  <c r="F106" i="67"/>
  <c r="H169" i="121"/>
  <c r="F110" i="67"/>
  <c r="F160" i="67"/>
  <c r="D126" i="120"/>
  <c r="D124" i="120" s="1"/>
  <c r="G49" i="100"/>
  <c r="J49" i="100" s="1"/>
  <c r="G45" i="100"/>
  <c r="J45" i="100" s="1"/>
  <c r="E38" i="120"/>
  <c r="E126" i="120"/>
  <c r="E124" i="120" s="1"/>
  <c r="G145" i="121"/>
  <c r="G25" i="100"/>
  <c r="J25" i="100" s="1"/>
  <c r="F30" i="121"/>
  <c r="F64" i="67"/>
  <c r="G156" i="121"/>
  <c r="F196" i="67" s="1"/>
  <c r="F178" i="121"/>
  <c r="G158" i="100"/>
  <c r="J158" i="100" s="1"/>
  <c r="G147" i="100"/>
  <c r="J147" i="100" s="1"/>
  <c r="F166" i="121"/>
  <c r="E212" i="67" s="1"/>
  <c r="F156" i="121"/>
  <c r="G138" i="100"/>
  <c r="J138" i="100" s="1"/>
  <c r="F49" i="121"/>
  <c r="E65" i="67" s="1"/>
  <c r="G42" i="100"/>
  <c r="J42" i="100" s="1"/>
  <c r="E15" i="120"/>
  <c r="G157" i="100"/>
  <c r="J157" i="100" s="1"/>
  <c r="F177" i="121"/>
  <c r="E232" i="67" s="1"/>
  <c r="G33" i="100"/>
  <c r="J33" i="100" s="1"/>
  <c r="F39" i="121"/>
  <c r="E51" i="67" s="1"/>
  <c r="D67" i="120"/>
  <c r="E35" i="67"/>
  <c r="G64" i="121"/>
  <c r="F85" i="67" s="1"/>
  <c r="G56" i="100"/>
  <c r="J56" i="100" s="1"/>
  <c r="F153" i="121"/>
  <c r="E191" i="67" s="1"/>
  <c r="F47" i="121"/>
  <c r="E63" i="67" s="1"/>
  <c r="G177" i="121"/>
  <c r="F232" i="67" s="1"/>
  <c r="G164" i="121"/>
  <c r="F210" i="67" s="1"/>
  <c r="G133" i="100"/>
  <c r="J133" i="100" s="1"/>
  <c r="G151" i="121"/>
  <c r="F187" i="67" s="1"/>
  <c r="G25" i="121"/>
  <c r="G171" i="121"/>
  <c r="F221" i="67" s="1"/>
  <c r="G150" i="121"/>
  <c r="E106" i="120" s="1"/>
  <c r="G152" i="100"/>
  <c r="J152" i="100" s="1"/>
  <c r="G147" i="121"/>
  <c r="G36" i="121"/>
  <c r="F48" i="67" s="1"/>
  <c r="G132" i="100"/>
  <c r="J132" i="100" s="1"/>
  <c r="F150" i="121"/>
  <c r="D106" i="120" s="1"/>
  <c r="F32" i="121"/>
  <c r="E119" i="67"/>
  <c r="F53" i="121"/>
  <c r="E74" i="67" s="1"/>
  <c r="G23" i="100"/>
  <c r="J23" i="100" s="1"/>
  <c r="G31" i="100"/>
  <c r="F117" i="67"/>
  <c r="F137" i="67"/>
  <c r="F45" i="121"/>
  <c r="E61" i="67" s="1"/>
  <c r="G159" i="100"/>
  <c r="J159" i="100" s="1"/>
  <c r="F36" i="121"/>
  <c r="E48" i="67" s="1"/>
  <c r="G59" i="100"/>
  <c r="J59" i="100" s="1"/>
  <c r="G50" i="100"/>
  <c r="J50" i="100" s="1"/>
  <c r="G37" i="100"/>
  <c r="J37" i="100" s="1"/>
  <c r="G65" i="100"/>
  <c r="J65" i="100" s="1"/>
  <c r="F60" i="121"/>
  <c r="F171" i="121"/>
  <c r="E221" i="67" s="1"/>
  <c r="G53" i="100"/>
  <c r="J53" i="100" s="1"/>
  <c r="G30" i="100"/>
  <c r="J30" i="100" s="1"/>
  <c r="G139" i="100"/>
  <c r="J139" i="100" s="1"/>
  <c r="F39" i="120"/>
  <c r="G53" i="121"/>
  <c r="G57" i="121"/>
  <c r="E13" i="120" s="1"/>
  <c r="G55" i="100"/>
  <c r="J55" i="100" s="1"/>
  <c r="G47" i="100"/>
  <c r="J47" i="100" s="1"/>
  <c r="F35" i="67"/>
  <c r="E76" i="120"/>
  <c r="H134" i="121"/>
  <c r="F151" i="67"/>
  <c r="F126" i="67"/>
  <c r="F82" i="67"/>
  <c r="F99" i="67"/>
  <c r="F79" i="120"/>
  <c r="M79" i="120" s="1"/>
  <c r="F66" i="120"/>
  <c r="E101" i="67"/>
  <c r="H140" i="121"/>
  <c r="E9" i="120"/>
  <c r="F89" i="67"/>
  <c r="H74" i="121"/>
  <c r="G101" i="67" s="1"/>
  <c r="F111" i="67"/>
  <c r="F38" i="67"/>
  <c r="F128" i="67"/>
  <c r="E157" i="67"/>
  <c r="F62" i="67"/>
  <c r="D121" i="120"/>
  <c r="F121" i="120" s="1"/>
  <c r="E92" i="120"/>
  <c r="F92" i="120" s="1"/>
  <c r="F42" i="120"/>
  <c r="D81" i="120"/>
  <c r="F81" i="120" s="1"/>
  <c r="G136" i="100"/>
  <c r="J136" i="100" s="1"/>
  <c r="G154" i="121"/>
  <c r="G22" i="121"/>
  <c r="F27" i="67" s="1"/>
  <c r="G153" i="100"/>
  <c r="F172" i="121"/>
  <c r="G145" i="100"/>
  <c r="F164" i="121"/>
  <c r="E210" i="67" s="1"/>
  <c r="F147" i="121"/>
  <c r="G129" i="100"/>
  <c r="G117" i="100"/>
  <c r="J117" i="100" s="1"/>
  <c r="G101" i="100"/>
  <c r="J101" i="100" s="1"/>
  <c r="F112" i="121"/>
  <c r="E139" i="67" s="1"/>
  <c r="G92" i="100"/>
  <c r="J92" i="100" s="1"/>
  <c r="G85" i="100"/>
  <c r="J85" i="100" s="1"/>
  <c r="G77" i="100"/>
  <c r="J77" i="100" s="1"/>
  <c r="F87" i="121"/>
  <c r="H87" i="121" s="1"/>
  <c r="G114" i="67" s="1"/>
  <c r="G69" i="100"/>
  <c r="J69" i="100" s="1"/>
  <c r="G60" i="100"/>
  <c r="J60" i="100" s="1"/>
  <c r="F68" i="121"/>
  <c r="F54" i="121"/>
  <c r="G46" i="100"/>
  <c r="F46" i="121"/>
  <c r="G39" i="100"/>
  <c r="J39" i="100" s="1"/>
  <c r="J31" i="100"/>
  <c r="G24" i="100"/>
  <c r="J24" i="100" s="1"/>
  <c r="F29" i="121"/>
  <c r="E36" i="67" s="1"/>
  <c r="G17" i="100"/>
  <c r="F22" i="121"/>
  <c r="E27" i="67" s="1"/>
  <c r="F62" i="121"/>
  <c r="D19" i="120" s="1"/>
  <c r="G135" i="100"/>
  <c r="G153" i="121"/>
  <c r="F191" i="67" s="1"/>
  <c r="G127" i="100"/>
  <c r="G125" i="100" s="1"/>
  <c r="G108" i="100"/>
  <c r="J108" i="100" s="1"/>
  <c r="F76" i="121"/>
  <c r="G68" i="100"/>
  <c r="J68" i="100" s="1"/>
  <c r="G15" i="100"/>
  <c r="J15" i="100" s="1"/>
  <c r="F20" i="121"/>
  <c r="E23" i="67" s="1"/>
  <c r="G32" i="100"/>
  <c r="J32" i="100" s="1"/>
  <c r="G123" i="100"/>
  <c r="J123" i="100" s="1"/>
  <c r="F138" i="121"/>
  <c r="G115" i="100"/>
  <c r="J115" i="100" s="1"/>
  <c r="G107" i="100"/>
  <c r="J107" i="100" s="1"/>
  <c r="G99" i="100"/>
  <c r="J99" i="100" s="1"/>
  <c r="G90" i="100"/>
  <c r="J90" i="100" s="1"/>
  <c r="F101" i="121"/>
  <c r="G75" i="100"/>
  <c r="J75" i="100" s="1"/>
  <c r="G14" i="100"/>
  <c r="J14" i="100" s="1"/>
  <c r="F19" i="121"/>
  <c r="E22" i="67" s="1"/>
  <c r="G57" i="100"/>
  <c r="J57" i="100" s="1"/>
  <c r="E115" i="67"/>
  <c r="G150" i="100"/>
  <c r="J150" i="100" s="1"/>
  <c r="G141" i="100"/>
  <c r="J141" i="100" s="1"/>
  <c r="F159" i="121"/>
  <c r="F135" i="121"/>
  <c r="H135" i="121" s="1"/>
  <c r="G122" i="100"/>
  <c r="J122" i="100" s="1"/>
  <c r="G114" i="100"/>
  <c r="J114" i="100" s="1"/>
  <c r="F109" i="121"/>
  <c r="G89" i="100"/>
  <c r="J89" i="100" s="1"/>
  <c r="G82" i="100"/>
  <c r="J82" i="100" s="1"/>
  <c r="F93" i="121"/>
  <c r="G74" i="100"/>
  <c r="J74" i="100" s="1"/>
  <c r="G66" i="100"/>
  <c r="J66" i="100" s="1"/>
  <c r="G58" i="100"/>
  <c r="J58" i="100" s="1"/>
  <c r="F66" i="121"/>
  <c r="F27" i="121"/>
  <c r="G22" i="100"/>
  <c r="J22" i="100" s="1"/>
  <c r="F18" i="121"/>
  <c r="E21" i="67" s="1"/>
  <c r="G13" i="100"/>
  <c r="J13" i="100" s="1"/>
  <c r="G98" i="121"/>
  <c r="G87" i="100"/>
  <c r="J87" i="100" s="1"/>
  <c r="F168" i="121"/>
  <c r="G149" i="100"/>
  <c r="F158" i="121"/>
  <c r="G140" i="100"/>
  <c r="J140" i="100" s="1"/>
  <c r="G121" i="100"/>
  <c r="J121" i="100" s="1"/>
  <c r="G113" i="100"/>
  <c r="J113" i="100" s="1"/>
  <c r="G105" i="100"/>
  <c r="J105" i="100" s="1"/>
  <c r="G97" i="100"/>
  <c r="J97" i="100" s="1"/>
  <c r="G88" i="100"/>
  <c r="J88" i="100" s="1"/>
  <c r="G73" i="100"/>
  <c r="J73" i="100" s="1"/>
  <c r="G9" i="100"/>
  <c r="J9" i="100" s="1"/>
  <c r="F13" i="121"/>
  <c r="F17" i="121"/>
  <c r="E20" i="67" s="1"/>
  <c r="G12" i="100"/>
  <c r="G120" i="100"/>
  <c r="J120" i="100" s="1"/>
  <c r="F132" i="121"/>
  <c r="H132" i="121" s="1"/>
  <c r="G112" i="100"/>
  <c r="J112" i="100" s="1"/>
  <c r="F123" i="121"/>
  <c r="F115" i="121"/>
  <c r="H115" i="121" s="1"/>
  <c r="G104" i="100"/>
  <c r="J104" i="100" s="1"/>
  <c r="G95" i="100"/>
  <c r="J95" i="100" s="1"/>
  <c r="G80" i="100"/>
  <c r="J80" i="100" s="1"/>
  <c r="F90" i="121"/>
  <c r="G72" i="100"/>
  <c r="J72" i="100" s="1"/>
  <c r="G64" i="100"/>
  <c r="J64" i="100" s="1"/>
  <c r="F72" i="121"/>
  <c r="G41" i="100"/>
  <c r="J41" i="100" s="1"/>
  <c r="F48" i="121"/>
  <c r="E64" i="67" s="1"/>
  <c r="F31" i="121"/>
  <c r="H31" i="121" s="1"/>
  <c r="G38" i="67" s="1"/>
  <c r="G26" i="100"/>
  <c r="J26" i="100" s="1"/>
  <c r="F12" i="121"/>
  <c r="G8" i="100"/>
  <c r="J8" i="100" s="1"/>
  <c r="G17" i="121"/>
  <c r="F20" i="67" s="1"/>
  <c r="F107" i="121"/>
  <c r="G96" i="100"/>
  <c r="J96" i="100" s="1"/>
  <c r="F131" i="121"/>
  <c r="E158" i="67" s="1"/>
  <c r="G119" i="100"/>
  <c r="J119" i="100" s="1"/>
  <c r="G111" i="100"/>
  <c r="J111" i="100" s="1"/>
  <c r="F105" i="121"/>
  <c r="G94" i="100"/>
  <c r="J94" i="100" s="1"/>
  <c r="F89" i="121"/>
  <c r="D52" i="120" s="1"/>
  <c r="F52" i="120" s="1"/>
  <c r="G79" i="100"/>
  <c r="J79" i="100" s="1"/>
  <c r="F81" i="121"/>
  <c r="G71" i="100"/>
  <c r="J71" i="100" s="1"/>
  <c r="F71" i="121"/>
  <c r="G63" i="100"/>
  <c r="G48" i="100"/>
  <c r="J48" i="100" s="1"/>
  <c r="F56" i="121"/>
  <c r="F25" i="121"/>
  <c r="E32" i="67" s="1"/>
  <c r="G20" i="100"/>
  <c r="F11" i="121"/>
  <c r="E8" i="67" s="1"/>
  <c r="G7" i="100"/>
  <c r="J7" i="100" s="1"/>
  <c r="G168" i="121"/>
  <c r="F216" i="67" s="1"/>
  <c r="F165" i="121"/>
  <c r="G146" i="100"/>
  <c r="J146" i="100" s="1"/>
  <c r="G118" i="100"/>
  <c r="J118" i="100" s="1"/>
  <c r="F129" i="121"/>
  <c r="E156" i="67" s="1"/>
  <c r="G110" i="100"/>
  <c r="J110" i="100" s="1"/>
  <c r="G102" i="100"/>
  <c r="J102" i="100" s="1"/>
  <c r="G93" i="100"/>
  <c r="J93" i="100" s="1"/>
  <c r="G86" i="100"/>
  <c r="J86" i="100" s="1"/>
  <c r="F97" i="121"/>
  <c r="G78" i="100"/>
  <c r="J78" i="100" s="1"/>
  <c r="F69" i="121"/>
  <c r="G61" i="100"/>
  <c r="J61" i="100" s="1"/>
  <c r="G18" i="100"/>
  <c r="J18" i="100" s="1"/>
  <c r="F23" i="121"/>
  <c r="G130" i="100"/>
  <c r="J130" i="100" s="1"/>
  <c r="F148" i="121"/>
  <c r="E182" i="67" s="1"/>
  <c r="H205" i="101"/>
  <c r="L107" i="121"/>
  <c r="H104" i="121"/>
  <c r="G131" i="67" s="1"/>
  <c r="K108" i="120"/>
  <c r="G165" i="101"/>
  <c r="D131" i="120"/>
  <c r="F131" i="120" s="1"/>
  <c r="E104" i="120"/>
  <c r="F131" i="67"/>
  <c r="D134" i="120"/>
  <c r="E128" i="120"/>
  <c r="K76" i="120"/>
  <c r="K57" i="120"/>
  <c r="K54" i="120" s="1"/>
  <c r="L51" i="120"/>
  <c r="F162" i="67"/>
  <c r="E123" i="120"/>
  <c r="H137" i="121"/>
  <c r="L110" i="120"/>
  <c r="Q92" i="120" s="1"/>
  <c r="E20" i="120"/>
  <c r="F20" i="120" s="1"/>
  <c r="F101" i="67"/>
  <c r="E163" i="67"/>
  <c r="F147" i="67"/>
  <c r="E107" i="67"/>
  <c r="E135" i="67"/>
  <c r="E82" i="67"/>
  <c r="H44" i="121"/>
  <c r="E160" i="67"/>
  <c r="E145" i="67"/>
  <c r="L7" i="120"/>
  <c r="F164" i="67"/>
  <c r="K68" i="120"/>
  <c r="H76" i="67"/>
  <c r="H78" i="121"/>
  <c r="H113" i="121"/>
  <c r="G140" i="67" s="1"/>
  <c r="H63" i="121"/>
  <c r="G84" i="67" s="1"/>
  <c r="I12" i="134"/>
  <c r="K12" i="134" s="1"/>
  <c r="E9" i="134"/>
  <c r="E15" i="134"/>
  <c r="C30" i="134"/>
  <c r="F85" i="120"/>
  <c r="E151" i="67"/>
  <c r="H83" i="121"/>
  <c r="L115" i="121"/>
  <c r="E234" i="67"/>
  <c r="H79" i="121"/>
  <c r="G9" i="134"/>
  <c r="H139" i="121"/>
  <c r="H108" i="121"/>
  <c r="G135" i="67" s="1"/>
  <c r="I30" i="131"/>
  <c r="F217" i="67"/>
  <c r="E103" i="120"/>
  <c r="F103" i="120" s="1"/>
  <c r="F59" i="67"/>
  <c r="F87" i="67"/>
  <c r="F140" i="67"/>
  <c r="E110" i="67"/>
  <c r="K12" i="120"/>
  <c r="L12" i="144" s="1"/>
  <c r="L38" i="120"/>
  <c r="F135" i="67"/>
  <c r="M180" i="121"/>
  <c r="F156" i="67"/>
  <c r="D86" i="120"/>
  <c r="H100" i="121"/>
  <c r="G127" i="67" s="1"/>
  <c r="H84" i="121"/>
  <c r="E134" i="120"/>
  <c r="F144" i="67"/>
  <c r="E28" i="120"/>
  <c r="H118" i="121"/>
  <c r="K107" i="120"/>
  <c r="K105" i="120" s="1"/>
  <c r="I14" i="131"/>
  <c r="I13" i="131" s="1"/>
  <c r="E127" i="67"/>
  <c r="D44" i="120"/>
  <c r="F44" i="120" s="1"/>
  <c r="H108" i="67"/>
  <c r="M40" i="121"/>
  <c r="F116" i="67"/>
  <c r="I29" i="120"/>
  <c r="J29" i="120" s="1"/>
  <c r="E126" i="67"/>
  <c r="L72" i="121"/>
  <c r="I247" i="67"/>
  <c r="N188" i="121"/>
  <c r="N31" i="121"/>
  <c r="I38" i="67" s="1"/>
  <c r="L31" i="121"/>
  <c r="H99" i="121"/>
  <c r="E177" i="67"/>
  <c r="E178" i="67" s="1"/>
  <c r="F143" i="67"/>
  <c r="E90" i="120"/>
  <c r="M55" i="55"/>
  <c r="N55" i="55" s="1"/>
  <c r="D104" i="120"/>
  <c r="E153" i="67"/>
  <c r="H110" i="121"/>
  <c r="F88" i="67"/>
  <c r="K122" i="120"/>
  <c r="K119" i="120" s="1"/>
  <c r="J71" i="55"/>
  <c r="D12" i="130"/>
  <c r="H59" i="133" s="1"/>
  <c r="M11" i="134"/>
  <c r="H125" i="121"/>
  <c r="F114" i="67"/>
  <c r="E101" i="120"/>
  <c r="H15" i="133"/>
  <c r="I19" i="131"/>
  <c r="I17" i="131" s="1"/>
  <c r="I11" i="134"/>
  <c r="F43" i="120"/>
  <c r="F56" i="120"/>
  <c r="L78" i="120"/>
  <c r="F32" i="120"/>
  <c r="F71" i="55"/>
  <c r="N57" i="55"/>
  <c r="I10" i="134"/>
  <c r="K10" i="134" s="1"/>
  <c r="C17" i="135"/>
  <c r="C20" i="135" s="1"/>
  <c r="I33" i="131"/>
  <c r="C41" i="134"/>
  <c r="C48" i="134" s="1"/>
  <c r="C52" i="134" s="1"/>
  <c r="Q166" i="121"/>
  <c r="J212" i="67" s="1"/>
  <c r="E33" i="134"/>
  <c r="I33" i="134" s="1"/>
  <c r="K33" i="134" s="1"/>
  <c r="E76" i="67"/>
  <c r="D10" i="120"/>
  <c r="F148" i="67"/>
  <c r="H121" i="121"/>
  <c r="F165" i="67"/>
  <c r="E109" i="67"/>
  <c r="H82" i="121"/>
  <c r="E131" i="67"/>
  <c r="D74" i="120"/>
  <c r="F74" i="120" s="1"/>
  <c r="E132" i="120"/>
  <c r="E104" i="67"/>
  <c r="D36" i="120"/>
  <c r="H106" i="121"/>
  <c r="Q114" i="121"/>
  <c r="J141" i="67" s="1"/>
  <c r="L86" i="120"/>
  <c r="I111" i="120"/>
  <c r="L44" i="120"/>
  <c r="F77" i="67"/>
  <c r="H111" i="67"/>
  <c r="E11" i="120"/>
  <c r="F50" i="67"/>
  <c r="I120" i="120"/>
  <c r="L129" i="121"/>
  <c r="Q129" i="121"/>
  <c r="J156" i="67" s="1"/>
  <c r="L34" i="55"/>
  <c r="J247" i="67"/>
  <c r="R5" i="120"/>
  <c r="Q188" i="121"/>
  <c r="R192" i="121" s="1"/>
  <c r="M24" i="55"/>
  <c r="G17" i="134"/>
  <c r="I17" i="134" s="1"/>
  <c r="H71" i="55"/>
  <c r="D22" i="130"/>
  <c r="D25" i="130" s="1"/>
  <c r="I71" i="55"/>
  <c r="C71" i="55"/>
  <c r="H28" i="121"/>
  <c r="G35" i="67" s="1"/>
  <c r="L15" i="55"/>
  <c r="D149" i="120"/>
  <c r="E71" i="55"/>
  <c r="L25" i="55"/>
  <c r="G15" i="134"/>
  <c r="H133" i="121"/>
  <c r="M188" i="121"/>
  <c r="M44" i="134"/>
  <c r="E38" i="134"/>
  <c r="E36" i="134"/>
  <c r="I36" i="134" s="1"/>
  <c r="K36" i="134" s="1"/>
  <c r="E34" i="134"/>
  <c r="I34" i="134" s="1"/>
  <c r="K34" i="134" s="1"/>
  <c r="E32" i="134"/>
  <c r="I32" i="134" s="1"/>
  <c r="H52" i="133"/>
  <c r="H48" i="133" s="1"/>
  <c r="F17" i="135"/>
  <c r="F20" i="135" s="1"/>
  <c r="H247" i="67"/>
  <c r="K59" i="133"/>
  <c r="D71" i="55"/>
  <c r="G71" i="55"/>
  <c r="L149" i="120"/>
  <c r="F188" i="121"/>
  <c r="O188" i="121"/>
  <c r="M26" i="55"/>
  <c r="L30" i="55"/>
  <c r="F18" i="120"/>
  <c r="F142" i="67"/>
  <c r="E89" i="120"/>
  <c r="H61" i="121"/>
  <c r="H116" i="121"/>
  <c r="D21" i="120"/>
  <c r="I39" i="134"/>
  <c r="K39" i="134" s="1"/>
  <c r="I37" i="134"/>
  <c r="K37" i="134" s="1"/>
  <c r="I35" i="134"/>
  <c r="K35" i="134" s="1"/>
  <c r="G163" i="104"/>
  <c r="G164" i="104"/>
  <c r="I45" i="134"/>
  <c r="K45" i="134" s="1"/>
  <c r="G164" i="100"/>
  <c r="D36" i="130"/>
  <c r="I16" i="134"/>
  <c r="I38" i="134"/>
  <c r="K38" i="134" s="1"/>
  <c r="G149" i="120"/>
  <c r="F21" i="67"/>
  <c r="H188" i="121"/>
  <c r="M27" i="134"/>
  <c r="L45" i="55"/>
  <c r="L47" i="55" s="1"/>
  <c r="D11" i="130"/>
  <c r="K77" i="120"/>
  <c r="L19" i="120"/>
  <c r="F182" i="67"/>
  <c r="C149" i="120"/>
  <c r="L7" i="55"/>
  <c r="H13" i="133"/>
  <c r="K20" i="55"/>
  <c r="G163" i="61"/>
  <c r="G164" i="61" s="1"/>
  <c r="I149" i="120"/>
  <c r="J149" i="120" s="1"/>
  <c r="E188" i="121"/>
  <c r="K39" i="131"/>
  <c r="H36" i="147"/>
  <c r="F40" i="130"/>
  <c r="O39" i="130" s="1"/>
  <c r="Q150" i="121" l="1"/>
  <c r="J186" i="67" s="1"/>
  <c r="Q139" i="121"/>
  <c r="J166" i="67" s="1"/>
  <c r="Q86" i="121"/>
  <c r="J113" i="67" s="1"/>
  <c r="L53" i="121"/>
  <c r="I47" i="120"/>
  <c r="I46" i="120" s="1"/>
  <c r="N53" i="121"/>
  <c r="I74" i="67" s="1"/>
  <c r="J7" i="120"/>
  <c r="J6" i="120" s="1"/>
  <c r="Q53" i="121"/>
  <c r="J74" i="67" s="1"/>
  <c r="D31" i="120"/>
  <c r="E7" i="67"/>
  <c r="E51" i="120"/>
  <c r="H88" i="121"/>
  <c r="F115" i="67"/>
  <c r="E98" i="120"/>
  <c r="F23" i="67"/>
  <c r="E155" i="67"/>
  <c r="H128" i="121"/>
  <c r="D109" i="120"/>
  <c r="D45" i="120"/>
  <c r="H85" i="121"/>
  <c r="P85" i="121" s="1"/>
  <c r="E112" i="67"/>
  <c r="F28" i="67"/>
  <c r="E135" i="120"/>
  <c r="F154" i="67"/>
  <c r="D13" i="120"/>
  <c r="E78" i="67"/>
  <c r="E64" i="120"/>
  <c r="F124" i="67"/>
  <c r="E72" i="120"/>
  <c r="F61" i="67"/>
  <c r="D65" i="120"/>
  <c r="E125" i="67"/>
  <c r="E50" i="67"/>
  <c r="H38" i="121"/>
  <c r="D24" i="120"/>
  <c r="F24" i="120" s="1"/>
  <c r="M24" i="120" s="1"/>
  <c r="E88" i="67"/>
  <c r="H67" i="121"/>
  <c r="G88" i="67" s="1"/>
  <c r="F132" i="67"/>
  <c r="E75" i="120"/>
  <c r="F118" i="67"/>
  <c r="E55" i="120"/>
  <c r="E33" i="120"/>
  <c r="F102" i="67"/>
  <c r="F63" i="120"/>
  <c r="F141" i="67"/>
  <c r="H114" i="121"/>
  <c r="E86" i="120"/>
  <c r="E84" i="120" s="1"/>
  <c r="F138" i="67"/>
  <c r="E82" i="120"/>
  <c r="E146" i="67"/>
  <c r="H119" i="121"/>
  <c r="R119" i="121" s="1"/>
  <c r="E45" i="120"/>
  <c r="F112" i="67"/>
  <c r="H95" i="121"/>
  <c r="G122" i="67" s="1"/>
  <c r="E122" i="67"/>
  <c r="D59" i="120"/>
  <c r="E200" i="67"/>
  <c r="H160" i="121"/>
  <c r="G200" i="67" s="1"/>
  <c r="F149" i="67"/>
  <c r="H122" i="121"/>
  <c r="E102" i="67"/>
  <c r="D33" i="120"/>
  <c r="H75" i="121"/>
  <c r="F86" i="67"/>
  <c r="E22" i="120"/>
  <c r="F22" i="120" s="1"/>
  <c r="E58" i="120"/>
  <c r="E54" i="120" s="1"/>
  <c r="F121" i="67"/>
  <c r="E16" i="120"/>
  <c r="F81" i="67"/>
  <c r="D22" i="120"/>
  <c r="H65" i="121"/>
  <c r="E86" i="67"/>
  <c r="E154" i="67"/>
  <c r="H127" i="121"/>
  <c r="G154" i="67" s="1"/>
  <c r="H103" i="121"/>
  <c r="G130" i="67" s="1"/>
  <c r="E130" i="67"/>
  <c r="F129" i="67"/>
  <c r="E71" i="120"/>
  <c r="E147" i="67"/>
  <c r="H120" i="121"/>
  <c r="G147" i="67" s="1"/>
  <c r="D94" i="120"/>
  <c r="F94" i="120" s="1"/>
  <c r="E111" i="120"/>
  <c r="F90" i="67"/>
  <c r="D91" i="120"/>
  <c r="F91" i="120" s="1"/>
  <c r="E144" i="67"/>
  <c r="H117" i="121"/>
  <c r="G144" i="67" s="1"/>
  <c r="G103" i="100"/>
  <c r="J103" i="100" s="1"/>
  <c r="E197" i="67"/>
  <c r="E14" i="120"/>
  <c r="F14" i="120" s="1"/>
  <c r="E36" i="120"/>
  <c r="H126" i="121"/>
  <c r="G153" i="67" s="1"/>
  <c r="G6" i="100"/>
  <c r="J6" i="100" s="1"/>
  <c r="H90" i="121"/>
  <c r="G106" i="100"/>
  <c r="J106" i="100" s="1"/>
  <c r="G116" i="100"/>
  <c r="J116" i="100" s="1"/>
  <c r="G109" i="100"/>
  <c r="J109" i="100" s="1"/>
  <c r="G5" i="100"/>
  <c r="J5" i="100" s="1"/>
  <c r="E57" i="120"/>
  <c r="F13" i="120"/>
  <c r="G27" i="100"/>
  <c r="J27" i="100" s="1"/>
  <c r="G142" i="100"/>
  <c r="J142" i="100" s="1"/>
  <c r="E193" i="67"/>
  <c r="H30" i="121"/>
  <c r="F94" i="121"/>
  <c r="G32" i="121"/>
  <c r="H32" i="121" s="1"/>
  <c r="G172" i="121"/>
  <c r="F222" i="67" s="1"/>
  <c r="E29" i="100"/>
  <c r="E28" i="100" s="1"/>
  <c r="F156" i="100"/>
  <c r="F155" i="100" s="1"/>
  <c r="E62" i="100"/>
  <c r="F76" i="67"/>
  <c r="H37" i="121"/>
  <c r="G49" i="67" s="1"/>
  <c r="H98" i="121"/>
  <c r="R98" i="121" s="1"/>
  <c r="H154" i="121"/>
  <c r="R154" i="121" s="1"/>
  <c r="D107" i="120"/>
  <c r="H145" i="121"/>
  <c r="F108" i="67"/>
  <c r="G38" i="100"/>
  <c r="J38" i="100" s="1"/>
  <c r="F9" i="121"/>
  <c r="F102" i="121"/>
  <c r="G47" i="121"/>
  <c r="H47" i="121" s="1"/>
  <c r="R47" i="121" s="1"/>
  <c r="F86" i="121"/>
  <c r="F141" i="121" s="1"/>
  <c r="E172" i="67" s="1"/>
  <c r="G62" i="121"/>
  <c r="E131" i="100"/>
  <c r="E124" i="100" s="1"/>
  <c r="F59" i="121"/>
  <c r="G80" i="121"/>
  <c r="F91" i="121"/>
  <c r="G109" i="121"/>
  <c r="F136" i="67" s="1"/>
  <c r="E2" i="100"/>
  <c r="H124" i="121"/>
  <c r="P124" i="121" s="1"/>
  <c r="F201" i="67"/>
  <c r="F113" i="67"/>
  <c r="E47" i="120"/>
  <c r="E46" i="120" s="1"/>
  <c r="E109" i="120"/>
  <c r="E108" i="120" s="1"/>
  <c r="F155" i="67"/>
  <c r="E63" i="120"/>
  <c r="F123" i="67"/>
  <c r="E10" i="100"/>
  <c r="F29" i="67"/>
  <c r="H58" i="121"/>
  <c r="H96" i="121"/>
  <c r="E129" i="120"/>
  <c r="H55" i="121"/>
  <c r="G76" i="67" s="1"/>
  <c r="E123" i="67"/>
  <c r="H69" i="121"/>
  <c r="R69" i="121" s="1"/>
  <c r="G67" i="100"/>
  <c r="J67" i="100" s="1"/>
  <c r="G84" i="100"/>
  <c r="J84" i="100" s="1"/>
  <c r="F213" i="67"/>
  <c r="F67" i="120"/>
  <c r="F109" i="67"/>
  <c r="G52" i="100"/>
  <c r="J52" i="100" s="1"/>
  <c r="F111" i="121"/>
  <c r="G10" i="121"/>
  <c r="G173" i="121"/>
  <c r="F235" i="67"/>
  <c r="F237" i="67" s="1"/>
  <c r="E59" i="120"/>
  <c r="F122" i="67"/>
  <c r="E143" i="100"/>
  <c r="E44" i="100"/>
  <c r="E43" i="100" s="1"/>
  <c r="F16" i="100"/>
  <c r="F10" i="100" s="1"/>
  <c r="F161" i="100" s="1"/>
  <c r="H123" i="121"/>
  <c r="R123" i="121" s="1"/>
  <c r="H77" i="121"/>
  <c r="R77" i="121" s="1"/>
  <c r="H27" i="121"/>
  <c r="F62" i="100"/>
  <c r="F43" i="100" s="1"/>
  <c r="F35" i="100"/>
  <c r="F34" i="100" s="1"/>
  <c r="H73" i="121"/>
  <c r="F143" i="100"/>
  <c r="H43" i="121"/>
  <c r="G59" i="67" s="1"/>
  <c r="N107" i="121"/>
  <c r="I134" i="67" s="1"/>
  <c r="H124" i="120"/>
  <c r="Q98" i="121"/>
  <c r="J125" i="67" s="1"/>
  <c r="H112" i="67"/>
  <c r="E27" i="134"/>
  <c r="E52" i="134" s="1"/>
  <c r="K96" i="120"/>
  <c r="N22" i="121"/>
  <c r="I27" i="67" s="1"/>
  <c r="N71" i="121"/>
  <c r="I98" i="67" s="1"/>
  <c r="L30" i="120"/>
  <c r="Q34" i="120" s="1"/>
  <c r="Q123" i="121"/>
  <c r="J150" i="67" s="1"/>
  <c r="L111" i="120"/>
  <c r="K62" i="120"/>
  <c r="C17" i="120"/>
  <c r="L90" i="120"/>
  <c r="F177" i="67"/>
  <c r="F178" i="67" s="1"/>
  <c r="C88" i="120"/>
  <c r="Q93" i="121"/>
  <c r="J120" i="67" s="1"/>
  <c r="Q90" i="121"/>
  <c r="J117" i="67" s="1"/>
  <c r="H86" i="67"/>
  <c r="L53" i="120"/>
  <c r="L132" i="120"/>
  <c r="L103" i="120"/>
  <c r="Q120" i="121"/>
  <c r="J147" i="67" s="1"/>
  <c r="H193" i="67"/>
  <c r="L101" i="120"/>
  <c r="L94" i="120"/>
  <c r="Q22" i="121"/>
  <c r="J27" i="67" s="1"/>
  <c r="H176" i="67"/>
  <c r="Q144" i="121"/>
  <c r="J176" i="67" s="1"/>
  <c r="H123" i="67"/>
  <c r="Q125" i="121"/>
  <c r="J152" i="67" s="1"/>
  <c r="Q96" i="121"/>
  <c r="J123" i="67" s="1"/>
  <c r="K17" i="120"/>
  <c r="M33" i="121"/>
  <c r="M50" i="121"/>
  <c r="H125" i="67"/>
  <c r="H144" i="67"/>
  <c r="Q25" i="121"/>
  <c r="J32" i="67" s="1"/>
  <c r="R96" i="121"/>
  <c r="N87" i="121"/>
  <c r="I114" i="67" s="1"/>
  <c r="M92" i="120"/>
  <c r="N79" i="121"/>
  <c r="I106" i="67" s="1"/>
  <c r="E39" i="67"/>
  <c r="H26" i="121"/>
  <c r="G33" i="67" s="1"/>
  <c r="G131" i="100"/>
  <c r="J131" i="100" s="1"/>
  <c r="R103" i="121"/>
  <c r="F38" i="120"/>
  <c r="N38" i="120" s="1"/>
  <c r="J21" i="147"/>
  <c r="N37" i="130"/>
  <c r="I9" i="134"/>
  <c r="K13" i="130"/>
  <c r="P13" i="130" s="1"/>
  <c r="P18" i="130" s="1"/>
  <c r="P23" i="130" s="1"/>
  <c r="F78" i="55"/>
  <c r="K17" i="134"/>
  <c r="I28" i="120"/>
  <c r="G27" i="134"/>
  <c r="D15" i="130"/>
  <c r="N15" i="130" s="1"/>
  <c r="L59" i="133"/>
  <c r="H183" i="67"/>
  <c r="O161" i="121"/>
  <c r="H205" i="67" s="1"/>
  <c r="D91" i="67"/>
  <c r="D66" i="67"/>
  <c r="D68" i="67" s="1"/>
  <c r="D203" i="67"/>
  <c r="D206" i="67" s="1"/>
  <c r="H201" i="67"/>
  <c r="L76" i="121"/>
  <c r="Q97" i="121"/>
  <c r="J124" i="67" s="1"/>
  <c r="H186" i="67"/>
  <c r="H188" i="67" s="1"/>
  <c r="I43" i="120"/>
  <c r="N43" i="120" s="1"/>
  <c r="D78" i="120"/>
  <c r="Q32" i="121"/>
  <c r="J39" i="67" s="1"/>
  <c r="R157" i="121"/>
  <c r="N157" i="121"/>
  <c r="I197" i="67" s="1"/>
  <c r="N134" i="121"/>
  <c r="I161" i="67" s="1"/>
  <c r="Q109" i="121"/>
  <c r="J136" i="67" s="1"/>
  <c r="Q134" i="121"/>
  <c r="J161" i="67" s="1"/>
  <c r="D240" i="67"/>
  <c r="G60" i="120"/>
  <c r="L64" i="120"/>
  <c r="Q84" i="121"/>
  <c r="J111" i="67" s="1"/>
  <c r="J19" i="120"/>
  <c r="J95" i="120"/>
  <c r="L75" i="120"/>
  <c r="K133" i="120"/>
  <c r="K137" i="120" s="1"/>
  <c r="O127" i="120" s="1"/>
  <c r="C25" i="120"/>
  <c r="C137" i="120"/>
  <c r="F125" i="120"/>
  <c r="M125" i="120" s="1"/>
  <c r="F86" i="120"/>
  <c r="N86" i="120" s="1"/>
  <c r="Q43" i="121"/>
  <c r="J59" i="67" s="1"/>
  <c r="L9" i="120"/>
  <c r="Q12" i="120" s="1"/>
  <c r="M161" i="121"/>
  <c r="D168" i="67"/>
  <c r="D170" i="67" s="1"/>
  <c r="D173" i="67" s="1"/>
  <c r="N103" i="121"/>
  <c r="I130" i="67" s="1"/>
  <c r="Q159" i="121"/>
  <c r="J199" i="67" s="1"/>
  <c r="N106" i="121"/>
  <c r="I133" i="67" s="1"/>
  <c r="E119" i="120"/>
  <c r="R134" i="121"/>
  <c r="I126" i="120"/>
  <c r="J126" i="120" s="1"/>
  <c r="L126" i="120"/>
  <c r="D70" i="67"/>
  <c r="G25" i="120"/>
  <c r="I183" i="121"/>
  <c r="I189" i="121" s="1"/>
  <c r="I191" i="121" s="1"/>
  <c r="G112" i="120"/>
  <c r="F186" i="67"/>
  <c r="N73" i="121"/>
  <c r="I100" i="67" s="1"/>
  <c r="N36" i="121"/>
  <c r="I48" i="67" s="1"/>
  <c r="N102" i="121"/>
  <c r="I129" i="67" s="1"/>
  <c r="Q69" i="121"/>
  <c r="J90" i="67" s="1"/>
  <c r="C112" i="120"/>
  <c r="P130" i="121"/>
  <c r="N172" i="121"/>
  <c r="I222" i="67" s="1"/>
  <c r="K27" i="120"/>
  <c r="N118" i="121"/>
  <c r="I145" i="67" s="1"/>
  <c r="L121" i="121"/>
  <c r="L93" i="121"/>
  <c r="P137" i="121"/>
  <c r="N93" i="121"/>
  <c r="I120" i="67" s="1"/>
  <c r="R130" i="121"/>
  <c r="N61" i="121"/>
  <c r="I82" i="67" s="1"/>
  <c r="E183" i="121"/>
  <c r="E189" i="121" s="1"/>
  <c r="D44" i="67"/>
  <c r="P30" i="121"/>
  <c r="N12" i="121"/>
  <c r="I9" i="67" s="1"/>
  <c r="C60" i="120"/>
  <c r="D42" i="67"/>
  <c r="Q73" i="121"/>
  <c r="J100" i="67" s="1"/>
  <c r="H145" i="67"/>
  <c r="H99" i="67"/>
  <c r="Q133" i="121"/>
  <c r="J160" i="67" s="1"/>
  <c r="H224" i="67"/>
  <c r="Q72" i="121"/>
  <c r="J99" i="67" s="1"/>
  <c r="L79" i="120"/>
  <c r="L81" i="120"/>
  <c r="Q39" i="121"/>
  <c r="J51" i="67" s="1"/>
  <c r="L72" i="120"/>
  <c r="Q108" i="121"/>
  <c r="J135" i="67" s="1"/>
  <c r="L83" i="120"/>
  <c r="L33" i="120"/>
  <c r="Q75" i="121"/>
  <c r="J102" i="67" s="1"/>
  <c r="H24" i="67"/>
  <c r="L134" i="120"/>
  <c r="Q106" i="121"/>
  <c r="J133" i="67" s="1"/>
  <c r="Q65" i="121"/>
  <c r="J86" i="67" s="1"/>
  <c r="O40" i="121"/>
  <c r="H55" i="67" s="1"/>
  <c r="H38" i="67"/>
  <c r="L125" i="120"/>
  <c r="Q137" i="121"/>
  <c r="J164" i="67" s="1"/>
  <c r="Q31" i="121"/>
  <c r="J38" i="67" s="1"/>
  <c r="H11" i="67"/>
  <c r="H14" i="67" s="1"/>
  <c r="H142" i="67"/>
  <c r="Q64" i="121"/>
  <c r="J85" i="67" s="1"/>
  <c r="H77" i="67"/>
  <c r="O33" i="121"/>
  <c r="H44" i="67" s="1"/>
  <c r="O174" i="121"/>
  <c r="H228" i="67" s="1"/>
  <c r="Q107" i="121"/>
  <c r="J134" i="67" s="1"/>
  <c r="L74" i="120"/>
  <c r="H212" i="67"/>
  <c r="H213" i="67" s="1"/>
  <c r="L57" i="120"/>
  <c r="Q44" i="120" s="1"/>
  <c r="L71" i="120"/>
  <c r="L70" i="120" s="1"/>
  <c r="H103" i="67"/>
  <c r="L136" i="120"/>
  <c r="Q44" i="121"/>
  <c r="J60" i="67" s="1"/>
  <c r="H235" i="67"/>
  <c r="H237" i="67" s="1"/>
  <c r="Q67" i="121"/>
  <c r="J88" i="67" s="1"/>
  <c r="Q76" i="121"/>
  <c r="J103" i="67" s="1"/>
  <c r="L28" i="120"/>
  <c r="Q56" i="121"/>
  <c r="J77" i="67" s="1"/>
  <c r="L24" i="120"/>
  <c r="L14" i="120"/>
  <c r="Q17" i="120" s="1"/>
  <c r="L80" i="120"/>
  <c r="H85" i="67"/>
  <c r="Q58" i="121"/>
  <c r="J79" i="67" s="1"/>
  <c r="L98" i="120"/>
  <c r="Q169" i="121"/>
  <c r="J217" i="67" s="1"/>
  <c r="Q71" i="121"/>
  <c r="J98" i="67" s="1"/>
  <c r="H52" i="67"/>
  <c r="H54" i="67" s="1"/>
  <c r="O180" i="121"/>
  <c r="H239" i="67" s="1"/>
  <c r="Q95" i="121"/>
  <c r="J122" i="67" s="1"/>
  <c r="L68" i="120"/>
  <c r="L77" i="120"/>
  <c r="O50" i="121"/>
  <c r="H69" i="67" s="1"/>
  <c r="Q121" i="121"/>
  <c r="J148" i="67" s="1"/>
  <c r="L95" i="120"/>
  <c r="O141" i="121"/>
  <c r="H172" i="67" s="1"/>
  <c r="L107" i="120"/>
  <c r="L105" i="120" s="1"/>
  <c r="Q60" i="121"/>
  <c r="J81" i="67" s="1"/>
  <c r="L13" i="120"/>
  <c r="Q16" i="120" s="1"/>
  <c r="H153" i="67"/>
  <c r="L104" i="120"/>
  <c r="H164" i="67"/>
  <c r="L131" i="120"/>
  <c r="L76" i="120"/>
  <c r="H104" i="67"/>
  <c r="L36" i="120"/>
  <c r="L34" i="120" s="1"/>
  <c r="H126" i="67"/>
  <c r="L66" i="120"/>
  <c r="L67" i="120"/>
  <c r="L122" i="120"/>
  <c r="O14" i="121"/>
  <c r="H16" i="67" s="1"/>
  <c r="H84" i="67"/>
  <c r="L20" i="120"/>
  <c r="Q24" i="120" s="1"/>
  <c r="L109" i="120"/>
  <c r="L108" i="120" s="1"/>
  <c r="H155" i="67"/>
  <c r="Q178" i="121"/>
  <c r="J233" i="67" s="1"/>
  <c r="L116" i="120"/>
  <c r="L115" i="120" s="1"/>
  <c r="L117" i="120" s="1"/>
  <c r="L16" i="120"/>
  <c r="Q19" i="120" s="1"/>
  <c r="H81" i="67"/>
  <c r="L55" i="120"/>
  <c r="H118" i="67"/>
  <c r="H62" i="67"/>
  <c r="H66" i="67" s="1"/>
  <c r="H68" i="67" s="1"/>
  <c r="L87" i="120"/>
  <c r="L84" i="120" s="1"/>
  <c r="H218" i="67"/>
  <c r="H80" i="67"/>
  <c r="L15" i="120"/>
  <c r="Q18" i="120" s="1"/>
  <c r="L120" i="120"/>
  <c r="H156" i="67"/>
  <c r="L47" i="120"/>
  <c r="H113" i="67"/>
  <c r="H82" i="67"/>
  <c r="L18" i="120"/>
  <c r="H116" i="67"/>
  <c r="L52" i="120"/>
  <c r="L82" i="120"/>
  <c r="H138" i="67"/>
  <c r="H119" i="67"/>
  <c r="L59" i="120"/>
  <c r="L93" i="120"/>
  <c r="L102" i="120"/>
  <c r="H151" i="67"/>
  <c r="L49" i="120"/>
  <c r="L48" i="120" s="1"/>
  <c r="H114" i="67"/>
  <c r="L135" i="120"/>
  <c r="H28" i="67"/>
  <c r="H29" i="67" s="1"/>
  <c r="L39" i="120"/>
  <c r="H106" i="67"/>
  <c r="H110" i="67"/>
  <c r="L43" i="120"/>
  <c r="L31" i="120"/>
  <c r="H162" i="67"/>
  <c r="H159" i="67"/>
  <c r="L123" i="120"/>
  <c r="H107" i="67"/>
  <c r="L40" i="120"/>
  <c r="L97" i="120"/>
  <c r="H177" i="67"/>
  <c r="H101" i="67"/>
  <c r="H157" i="67"/>
  <c r="L121" i="120"/>
  <c r="H121" i="67"/>
  <c r="L58" i="120"/>
  <c r="L69" i="120"/>
  <c r="H128" i="67"/>
  <c r="K88" i="120"/>
  <c r="M141" i="121"/>
  <c r="K80" i="120"/>
  <c r="K73" i="120" s="1"/>
  <c r="K116" i="120"/>
  <c r="K115" i="120" s="1"/>
  <c r="K117" i="120" s="1"/>
  <c r="F6" i="144" s="1"/>
  <c r="H6" i="144" s="1"/>
  <c r="K25" i="120"/>
  <c r="F3" i="144" s="1"/>
  <c r="N165" i="121"/>
  <c r="I211" i="67" s="1"/>
  <c r="N13" i="121"/>
  <c r="I10" i="67" s="1"/>
  <c r="N17" i="121"/>
  <c r="I20" i="67" s="1"/>
  <c r="N30" i="121"/>
  <c r="I37" i="67" s="1"/>
  <c r="N49" i="121"/>
  <c r="I65" i="67" s="1"/>
  <c r="Q46" i="121"/>
  <c r="J62" i="67" s="1"/>
  <c r="I87" i="120"/>
  <c r="J87" i="120" s="1"/>
  <c r="L60" i="121"/>
  <c r="Q49" i="121"/>
  <c r="J65" i="67" s="1"/>
  <c r="Q127" i="121"/>
  <c r="J154" i="67" s="1"/>
  <c r="N127" i="121"/>
  <c r="I154" i="67" s="1"/>
  <c r="Q165" i="121"/>
  <c r="J211" i="67" s="1"/>
  <c r="L148" i="121"/>
  <c r="I79" i="120"/>
  <c r="J79" i="120" s="1"/>
  <c r="N166" i="121"/>
  <c r="I212" i="67" s="1"/>
  <c r="Q104" i="121"/>
  <c r="J131" i="67" s="1"/>
  <c r="J74" i="120"/>
  <c r="I44" i="120"/>
  <c r="J44" i="120" s="1"/>
  <c r="N45" i="121"/>
  <c r="I61" i="67" s="1"/>
  <c r="L28" i="121"/>
  <c r="N66" i="121"/>
  <c r="I87" i="67" s="1"/>
  <c r="N108" i="121"/>
  <c r="I135" i="67" s="1"/>
  <c r="N178" i="121"/>
  <c r="I233" i="67" s="1"/>
  <c r="Q27" i="121"/>
  <c r="J34" i="67" s="1"/>
  <c r="I107" i="120"/>
  <c r="R65" i="121"/>
  <c r="L78" i="121"/>
  <c r="L178" i="121"/>
  <c r="N27" i="121"/>
  <c r="I34" i="67" s="1"/>
  <c r="Q59" i="121"/>
  <c r="J80" i="67" s="1"/>
  <c r="L36" i="121"/>
  <c r="L57" i="121"/>
  <c r="I15" i="120"/>
  <c r="N59" i="121"/>
  <c r="I80" i="67" s="1"/>
  <c r="Q36" i="121"/>
  <c r="J48" i="67" s="1"/>
  <c r="I136" i="120"/>
  <c r="I116" i="120"/>
  <c r="I115" i="120" s="1"/>
  <c r="I117" i="120" s="1"/>
  <c r="Q29" i="121"/>
  <c r="J36" i="67" s="1"/>
  <c r="Q57" i="121"/>
  <c r="J78" i="67" s="1"/>
  <c r="J13" i="120"/>
  <c r="I78" i="120"/>
  <c r="L85" i="121"/>
  <c r="Q37" i="121"/>
  <c r="J49" i="67" s="1"/>
  <c r="Q83" i="121"/>
  <c r="J110" i="67" s="1"/>
  <c r="N104" i="121"/>
  <c r="I131" i="67" s="1"/>
  <c r="N39" i="121"/>
  <c r="I51" i="67" s="1"/>
  <c r="J135" i="120"/>
  <c r="N9" i="121"/>
  <c r="I6" i="67" s="1"/>
  <c r="L169" i="121"/>
  <c r="L23" i="121"/>
  <c r="N131" i="121"/>
  <c r="I158" i="67" s="1"/>
  <c r="Q30" i="121"/>
  <c r="J37" i="67" s="1"/>
  <c r="L9" i="121"/>
  <c r="L108" i="121"/>
  <c r="Q23" i="121"/>
  <c r="J28" i="67" s="1"/>
  <c r="J29" i="67" s="1"/>
  <c r="Q9" i="121"/>
  <c r="J6" i="67" s="1"/>
  <c r="Q164" i="121"/>
  <c r="J210" i="67" s="1"/>
  <c r="Q115" i="121"/>
  <c r="J142" i="67" s="1"/>
  <c r="N158" i="121"/>
  <c r="I198" i="67" s="1"/>
  <c r="J89" i="120"/>
  <c r="I83" i="120"/>
  <c r="L104" i="121"/>
  <c r="I77" i="120"/>
  <c r="N169" i="121"/>
  <c r="I217" i="67" s="1"/>
  <c r="N140" i="121"/>
  <c r="I167" i="67" s="1"/>
  <c r="L118" i="121"/>
  <c r="Q124" i="121"/>
  <c r="J151" i="67" s="1"/>
  <c r="Q62" i="121"/>
  <c r="J83" i="67" s="1"/>
  <c r="Q85" i="121"/>
  <c r="J112" i="67" s="1"/>
  <c r="N112" i="121"/>
  <c r="I139" i="67" s="1"/>
  <c r="N124" i="121"/>
  <c r="I151" i="67" s="1"/>
  <c r="N177" i="121"/>
  <c r="I232" i="67" s="1"/>
  <c r="I130" i="120"/>
  <c r="Q92" i="121"/>
  <c r="J119" i="67" s="1"/>
  <c r="L37" i="121"/>
  <c r="Q112" i="121"/>
  <c r="J139" i="67" s="1"/>
  <c r="I97" i="120"/>
  <c r="I96" i="120" s="1"/>
  <c r="L124" i="121"/>
  <c r="R74" i="121"/>
  <c r="N160" i="121"/>
  <c r="I200" i="67" s="1"/>
  <c r="I92" i="120"/>
  <c r="J92" i="120" s="1"/>
  <c r="Q17" i="121"/>
  <c r="J20" i="67" s="1"/>
  <c r="L62" i="121"/>
  <c r="Q179" i="121"/>
  <c r="J234" i="67" s="1"/>
  <c r="L92" i="121"/>
  <c r="N164" i="121"/>
  <c r="I210" i="67" s="1"/>
  <c r="N11" i="121"/>
  <c r="I8" i="67" s="1"/>
  <c r="N179" i="121"/>
  <c r="I234" i="67" s="1"/>
  <c r="K14" i="121"/>
  <c r="Q118" i="121"/>
  <c r="J145" i="67" s="1"/>
  <c r="N102" i="120"/>
  <c r="Q136" i="121"/>
  <c r="J163" i="67" s="1"/>
  <c r="Q126" i="121"/>
  <c r="J153" i="67" s="1"/>
  <c r="Q68" i="121"/>
  <c r="J89" i="67" s="1"/>
  <c r="N151" i="121"/>
  <c r="I187" i="67" s="1"/>
  <c r="N26" i="121"/>
  <c r="I33" i="67" s="1"/>
  <c r="N116" i="121"/>
  <c r="I143" i="67" s="1"/>
  <c r="K40" i="121"/>
  <c r="Q18" i="121"/>
  <c r="J21" i="67" s="1"/>
  <c r="N56" i="121"/>
  <c r="I77" i="67" s="1"/>
  <c r="N18" i="121"/>
  <c r="I21" i="67" s="1"/>
  <c r="I81" i="120"/>
  <c r="J81" i="120" s="1"/>
  <c r="Q116" i="121"/>
  <c r="J143" i="67" s="1"/>
  <c r="Q119" i="121"/>
  <c r="J146" i="67" s="1"/>
  <c r="K174" i="121"/>
  <c r="R92" i="121"/>
  <c r="N168" i="121"/>
  <c r="I216" i="67" s="1"/>
  <c r="I16" i="120"/>
  <c r="O18" i="120" s="1"/>
  <c r="Q110" i="121"/>
  <c r="J137" i="67" s="1"/>
  <c r="R78" i="121"/>
  <c r="Q47" i="121"/>
  <c r="J63" i="67" s="1"/>
  <c r="L90" i="121"/>
  <c r="I110" i="120"/>
  <c r="J110" i="120" s="1"/>
  <c r="N37" i="121"/>
  <c r="I49" i="67" s="1"/>
  <c r="I93" i="120"/>
  <c r="N145" i="121"/>
  <c r="I177" i="67" s="1"/>
  <c r="I178" i="67" s="1"/>
  <c r="I90" i="120"/>
  <c r="Q19" i="121"/>
  <c r="J22" i="67" s="1"/>
  <c r="I57" i="120"/>
  <c r="R43" i="121"/>
  <c r="Q20" i="121"/>
  <c r="J23" i="67" s="1"/>
  <c r="R95" i="121"/>
  <c r="N20" i="121"/>
  <c r="I23" i="67" s="1"/>
  <c r="L173" i="121"/>
  <c r="Q173" i="121"/>
  <c r="J223" i="67" s="1"/>
  <c r="L13" i="121"/>
  <c r="Q13" i="121"/>
  <c r="J10" i="67" s="1"/>
  <c r="L151" i="121"/>
  <c r="Q151" i="121"/>
  <c r="J187" i="67" s="1"/>
  <c r="J188" i="67" s="1"/>
  <c r="L177" i="121"/>
  <c r="Q177" i="121"/>
  <c r="J232" i="67" s="1"/>
  <c r="K180" i="121"/>
  <c r="L123" i="121"/>
  <c r="I101" i="120"/>
  <c r="L91" i="121"/>
  <c r="I55" i="120"/>
  <c r="Q91" i="121"/>
  <c r="J118" i="67" s="1"/>
  <c r="L74" i="121"/>
  <c r="N32" i="120"/>
  <c r="Q74" i="121"/>
  <c r="J101" i="67" s="1"/>
  <c r="K161" i="121"/>
  <c r="Q145" i="121"/>
  <c r="J177" i="67" s="1"/>
  <c r="L154" i="121"/>
  <c r="Q154" i="121"/>
  <c r="J192" i="67" s="1"/>
  <c r="L147" i="121"/>
  <c r="Q147" i="121"/>
  <c r="J181" i="67" s="1"/>
  <c r="J183" i="67" s="1"/>
  <c r="L48" i="121"/>
  <c r="Q48" i="121"/>
  <c r="J64" i="67" s="1"/>
  <c r="I122" i="120"/>
  <c r="L11" i="121"/>
  <c r="I76" i="120"/>
  <c r="Q11" i="121"/>
  <c r="J8" i="67" s="1"/>
  <c r="I31" i="120"/>
  <c r="L26" i="121"/>
  <c r="L89" i="121"/>
  <c r="Q89" i="121"/>
  <c r="J116" i="67" s="1"/>
  <c r="I52" i="120"/>
  <c r="J52" i="120" s="1"/>
  <c r="I63" i="120"/>
  <c r="L96" i="121"/>
  <c r="I40" i="120"/>
  <c r="Q80" i="121"/>
  <c r="J107" i="67" s="1"/>
  <c r="L80" i="121"/>
  <c r="I106" i="120"/>
  <c r="L150" i="121"/>
  <c r="L20" i="121"/>
  <c r="I125" i="120"/>
  <c r="I104" i="120"/>
  <c r="N137" i="121"/>
  <c r="I164" i="67" s="1"/>
  <c r="Q78" i="121"/>
  <c r="J105" i="67" s="1"/>
  <c r="L66" i="121"/>
  <c r="J58" i="120"/>
  <c r="N147" i="121"/>
  <c r="I181" i="67" s="1"/>
  <c r="I183" i="67" s="1"/>
  <c r="K50" i="121"/>
  <c r="I53" i="120"/>
  <c r="J53" i="120" s="1"/>
  <c r="Q94" i="121"/>
  <c r="J121" i="67" s="1"/>
  <c r="Q100" i="121"/>
  <c r="J127" i="67" s="1"/>
  <c r="J67" i="120"/>
  <c r="N156" i="121"/>
  <c r="I196" i="67" s="1"/>
  <c r="J56" i="120"/>
  <c r="I30" i="120"/>
  <c r="L25" i="121"/>
  <c r="Q158" i="121"/>
  <c r="J198" i="67" s="1"/>
  <c r="L158" i="121"/>
  <c r="L75" i="121"/>
  <c r="I33" i="120"/>
  <c r="L157" i="121"/>
  <c r="Q157" i="121"/>
  <c r="J197" i="67" s="1"/>
  <c r="I121" i="120"/>
  <c r="N121" i="120" s="1"/>
  <c r="L130" i="121"/>
  <c r="Q130" i="121"/>
  <c r="J157" i="67" s="1"/>
  <c r="L138" i="121"/>
  <c r="Q138" i="121"/>
  <c r="J165" i="67" s="1"/>
  <c r="I132" i="120"/>
  <c r="J132" i="120" s="1"/>
  <c r="Q10" i="121"/>
  <c r="J7" i="67" s="1"/>
  <c r="L10" i="121"/>
  <c r="Q111" i="121"/>
  <c r="J138" i="67" s="1"/>
  <c r="I82" i="120"/>
  <c r="J82" i="120" s="1"/>
  <c r="L111" i="121"/>
  <c r="L137" i="121"/>
  <c r="L171" i="121"/>
  <c r="Q171" i="121"/>
  <c r="J221" i="67" s="1"/>
  <c r="K141" i="121"/>
  <c r="L94" i="121"/>
  <c r="N154" i="121"/>
  <c r="I192" i="67" s="1"/>
  <c r="I193" i="67" s="1"/>
  <c r="J38" i="120"/>
  <c r="N43" i="121"/>
  <c r="I59" i="67" s="1"/>
  <c r="Q156" i="121"/>
  <c r="J196" i="67" s="1"/>
  <c r="L156" i="121"/>
  <c r="Q103" i="121"/>
  <c r="J130" i="67" s="1"/>
  <c r="L103" i="121"/>
  <c r="L88" i="121"/>
  <c r="I51" i="120"/>
  <c r="L99" i="121"/>
  <c r="I66" i="120"/>
  <c r="N66" i="120" s="1"/>
  <c r="Q99" i="121"/>
  <c r="J126" i="67" s="1"/>
  <c r="Q77" i="121"/>
  <c r="J104" i="67" s="1"/>
  <c r="L77" i="121"/>
  <c r="I36" i="120"/>
  <c r="I34" i="120" s="1"/>
  <c r="L64" i="121"/>
  <c r="I21" i="120"/>
  <c r="J21" i="120" s="1"/>
  <c r="Q135" i="121"/>
  <c r="J162" i="67" s="1"/>
  <c r="L135" i="121"/>
  <c r="I128" i="120"/>
  <c r="I127" i="120" s="1"/>
  <c r="I22" i="120"/>
  <c r="N22" i="120" s="1"/>
  <c r="L65" i="121"/>
  <c r="I18" i="120"/>
  <c r="N18" i="120" s="1"/>
  <c r="L61" i="121"/>
  <c r="Q61" i="121"/>
  <c r="J82" i="67" s="1"/>
  <c r="L131" i="121"/>
  <c r="Q131" i="121"/>
  <c r="J158" i="67" s="1"/>
  <c r="L67" i="121"/>
  <c r="I24" i="120"/>
  <c r="J24" i="120" s="1"/>
  <c r="J59" i="120"/>
  <c r="N171" i="121"/>
  <c r="I221" i="67" s="1"/>
  <c r="I224" i="67" s="1"/>
  <c r="I65" i="120"/>
  <c r="J65" i="120" s="1"/>
  <c r="L98" i="121"/>
  <c r="L160" i="121"/>
  <c r="Q160" i="121"/>
  <c r="J200" i="67" s="1"/>
  <c r="L81" i="121"/>
  <c r="I41" i="120"/>
  <c r="L113" i="121"/>
  <c r="I85" i="120"/>
  <c r="N85" i="120" s="1"/>
  <c r="Q113" i="121"/>
  <c r="J140" i="67" s="1"/>
  <c r="L97" i="121"/>
  <c r="I64" i="120"/>
  <c r="L153" i="121"/>
  <c r="Q153" i="121"/>
  <c r="J191" i="67" s="1"/>
  <c r="I72" i="120"/>
  <c r="Q45" i="121"/>
  <c r="J61" i="67" s="1"/>
  <c r="L45" i="121"/>
  <c r="I75" i="120"/>
  <c r="Q105" i="121"/>
  <c r="J132" i="67" s="1"/>
  <c r="L105" i="121"/>
  <c r="L38" i="121"/>
  <c r="Q38" i="121"/>
  <c r="J50" i="67" s="1"/>
  <c r="L95" i="121"/>
  <c r="K33" i="121"/>
  <c r="Q66" i="121"/>
  <c r="J87" i="67" s="1"/>
  <c r="Q128" i="121"/>
  <c r="J155" i="67" s="1"/>
  <c r="I68" i="120"/>
  <c r="L54" i="121"/>
  <c r="I9" i="120"/>
  <c r="Q54" i="121"/>
  <c r="J75" i="67" s="1"/>
  <c r="I91" i="120"/>
  <c r="J91" i="120" s="1"/>
  <c r="Q117" i="121"/>
  <c r="J144" i="67" s="1"/>
  <c r="L120" i="121"/>
  <c r="I94" i="120"/>
  <c r="L58" i="121"/>
  <c r="I14" i="120"/>
  <c r="O16" i="120" s="1"/>
  <c r="I11" i="120"/>
  <c r="J11" i="120" s="1"/>
  <c r="L56" i="121"/>
  <c r="L168" i="121"/>
  <c r="Q168" i="121"/>
  <c r="J216" i="67" s="1"/>
  <c r="L55" i="121"/>
  <c r="I10" i="120"/>
  <c r="L172" i="121"/>
  <c r="Q172" i="121"/>
  <c r="J222" i="67" s="1"/>
  <c r="I69" i="120"/>
  <c r="Q101" i="121"/>
  <c r="J128" i="67" s="1"/>
  <c r="L101" i="121"/>
  <c r="Q12" i="121"/>
  <c r="J9" i="67" s="1"/>
  <c r="L12" i="121"/>
  <c r="I39" i="120"/>
  <c r="J39" i="120" s="1"/>
  <c r="L79" i="121"/>
  <c r="Q79" i="121"/>
  <c r="J106" i="67" s="1"/>
  <c r="L139" i="121"/>
  <c r="I134" i="120"/>
  <c r="L82" i="121"/>
  <c r="Q82" i="121"/>
  <c r="J109" i="67" s="1"/>
  <c r="I42" i="120"/>
  <c r="Q28" i="121"/>
  <c r="J35" i="67" s="1"/>
  <c r="I80" i="120"/>
  <c r="N100" i="121"/>
  <c r="I127" i="67" s="1"/>
  <c r="I131" i="120"/>
  <c r="J131" i="120" s="1"/>
  <c r="I109" i="120"/>
  <c r="N119" i="121"/>
  <c r="I146" i="67" s="1"/>
  <c r="N19" i="121"/>
  <c r="I22" i="67" s="1"/>
  <c r="J23" i="120"/>
  <c r="Q140" i="121"/>
  <c r="J167" i="67" s="1"/>
  <c r="L140" i="121"/>
  <c r="Q102" i="121"/>
  <c r="J129" i="67" s="1"/>
  <c r="I71" i="120"/>
  <c r="L102" i="121"/>
  <c r="I103" i="120"/>
  <c r="N103" i="120" s="1"/>
  <c r="L125" i="121"/>
  <c r="I123" i="120"/>
  <c r="L132" i="121"/>
  <c r="Q132" i="121"/>
  <c r="J159" i="67" s="1"/>
  <c r="I49" i="120"/>
  <c r="L87" i="121"/>
  <c r="Q87" i="121"/>
  <c r="J114" i="67" s="1"/>
  <c r="I20" i="120"/>
  <c r="N20" i="120" s="1"/>
  <c r="Q63" i="121"/>
  <c r="J84" i="67" s="1"/>
  <c r="L63" i="121"/>
  <c r="N117" i="121"/>
  <c r="I144" i="67" s="1"/>
  <c r="J35" i="120"/>
  <c r="H30" i="120"/>
  <c r="H68" i="120"/>
  <c r="P44" i="121"/>
  <c r="N76" i="121"/>
  <c r="I103" i="67" s="1"/>
  <c r="P83" i="121"/>
  <c r="N92" i="121"/>
  <c r="I119" i="67" s="1"/>
  <c r="P92" i="121"/>
  <c r="H116" i="120"/>
  <c r="H115" i="120" s="1"/>
  <c r="H117" i="120" s="1"/>
  <c r="G143" i="62"/>
  <c r="G124" i="62"/>
  <c r="G43" i="62"/>
  <c r="G10" i="62"/>
  <c r="P125" i="121"/>
  <c r="P169" i="121"/>
  <c r="N89" i="121"/>
  <c r="I116" i="67" s="1"/>
  <c r="H83" i="120"/>
  <c r="N83" i="121"/>
  <c r="I110" i="67" s="1"/>
  <c r="H98" i="120"/>
  <c r="J98" i="120" s="1"/>
  <c r="N68" i="121"/>
  <c r="I89" i="67" s="1"/>
  <c r="M44" i="120"/>
  <c r="N57" i="121"/>
  <c r="I78" i="67" s="1"/>
  <c r="N85" i="121"/>
  <c r="I112" i="67" s="1"/>
  <c r="N69" i="121"/>
  <c r="I90" i="67" s="1"/>
  <c r="N28" i="121"/>
  <c r="I35" i="67" s="1"/>
  <c r="M67" i="120"/>
  <c r="J161" i="121"/>
  <c r="N46" i="121"/>
  <c r="I62" i="67" s="1"/>
  <c r="H93" i="120"/>
  <c r="P99" i="121"/>
  <c r="H50" i="120"/>
  <c r="N98" i="121"/>
  <c r="I125" i="67" s="1"/>
  <c r="N84" i="121"/>
  <c r="I111" i="67" s="1"/>
  <c r="H80" i="120"/>
  <c r="J33" i="121"/>
  <c r="H76" i="120"/>
  <c r="N121" i="121"/>
  <c r="I148" i="67" s="1"/>
  <c r="M13" i="120"/>
  <c r="N29" i="121"/>
  <c r="I36" i="67" s="1"/>
  <c r="N62" i="121"/>
  <c r="I83" i="67" s="1"/>
  <c r="N60" i="121"/>
  <c r="I81" i="67" s="1"/>
  <c r="P140" i="121"/>
  <c r="M95" i="120"/>
  <c r="J14" i="121"/>
  <c r="N47" i="121"/>
  <c r="I63" i="67" s="1"/>
  <c r="H77" i="120"/>
  <c r="N90" i="121"/>
  <c r="I117" i="67" s="1"/>
  <c r="M43" i="120"/>
  <c r="N115" i="121"/>
  <c r="I142" i="67" s="1"/>
  <c r="N23" i="121"/>
  <c r="I28" i="67" s="1"/>
  <c r="I29" i="67" s="1"/>
  <c r="H36" i="120"/>
  <c r="N77" i="121"/>
  <c r="I104" i="67" s="1"/>
  <c r="H75" i="120"/>
  <c r="N105" i="121"/>
  <c r="I132" i="67" s="1"/>
  <c r="N25" i="121"/>
  <c r="I32" i="67" s="1"/>
  <c r="N111" i="121"/>
  <c r="I138" i="67" s="1"/>
  <c r="H90" i="120"/>
  <c r="N94" i="121"/>
  <c r="I121" i="67" s="1"/>
  <c r="H121" i="120"/>
  <c r="N130" i="121"/>
  <c r="I157" i="67" s="1"/>
  <c r="H63" i="120"/>
  <c r="N96" i="121"/>
  <c r="I123" i="67" s="1"/>
  <c r="H94" i="120"/>
  <c r="N120" i="121"/>
  <c r="I147" i="67" s="1"/>
  <c r="H85" i="120"/>
  <c r="M85" i="120" s="1"/>
  <c r="N113" i="121"/>
  <c r="I140" i="67" s="1"/>
  <c r="H55" i="120"/>
  <c r="N91" i="121"/>
  <c r="I118" i="67" s="1"/>
  <c r="H103" i="120"/>
  <c r="N125" i="121"/>
  <c r="I152" i="67" s="1"/>
  <c r="H97" i="120"/>
  <c r="H101" i="120"/>
  <c r="N123" i="121"/>
  <c r="I150" i="67" s="1"/>
  <c r="H33" i="120"/>
  <c r="N75" i="121"/>
  <c r="I102" i="67" s="1"/>
  <c r="P79" i="121"/>
  <c r="N110" i="121"/>
  <c r="I137" i="67" s="1"/>
  <c r="J174" i="121"/>
  <c r="H9" i="120"/>
  <c r="N54" i="121"/>
  <c r="I75" i="67" s="1"/>
  <c r="H22" i="120"/>
  <c r="N65" i="121"/>
  <c r="I86" i="67" s="1"/>
  <c r="H72" i="120"/>
  <c r="H128" i="120"/>
  <c r="N135" i="121"/>
  <c r="I162" i="67" s="1"/>
  <c r="J50" i="121"/>
  <c r="N44" i="121"/>
  <c r="I60" i="67" s="1"/>
  <c r="H46" i="120"/>
  <c r="J47" i="120"/>
  <c r="J46" i="120" s="1"/>
  <c r="P38" i="121"/>
  <c r="N74" i="121"/>
  <c r="I101" i="67" s="1"/>
  <c r="H14" i="120"/>
  <c r="N58" i="121"/>
  <c r="I79" i="67" s="1"/>
  <c r="J141" i="121"/>
  <c r="H107" i="120"/>
  <c r="J107" i="120" s="1"/>
  <c r="N64" i="121"/>
  <c r="I85" i="67" s="1"/>
  <c r="J180" i="121"/>
  <c r="P74" i="121"/>
  <c r="H130" i="120"/>
  <c r="H129" i="120" s="1"/>
  <c r="N136" i="121"/>
  <c r="I163" i="67" s="1"/>
  <c r="H66" i="120"/>
  <c r="N99" i="121"/>
  <c r="I126" i="67" s="1"/>
  <c r="H123" i="120"/>
  <c r="N132" i="121"/>
  <c r="I159" i="67" s="1"/>
  <c r="H69" i="120"/>
  <c r="N101" i="121"/>
  <c r="I128" i="67" s="1"/>
  <c r="H104" i="120"/>
  <c r="N126" i="121"/>
  <c r="I153" i="67" s="1"/>
  <c r="H109" i="120"/>
  <c r="N128" i="121"/>
  <c r="I155" i="67" s="1"/>
  <c r="H78" i="120"/>
  <c r="N95" i="121"/>
  <c r="I122" i="67" s="1"/>
  <c r="H64" i="120"/>
  <c r="N97" i="121"/>
  <c r="I124" i="67" s="1"/>
  <c r="P95" i="121"/>
  <c r="J40" i="121"/>
  <c r="N150" i="121"/>
  <c r="I186" i="67" s="1"/>
  <c r="H106" i="120"/>
  <c r="N133" i="121"/>
  <c r="I160" i="67" s="1"/>
  <c r="N88" i="121"/>
  <c r="I115" i="67" s="1"/>
  <c r="N67" i="121"/>
  <c r="I88" i="67" s="1"/>
  <c r="H86" i="120"/>
  <c r="J86" i="120" s="1"/>
  <c r="N114" i="121"/>
  <c r="I141" i="67" s="1"/>
  <c r="N139" i="121"/>
  <c r="I166" i="67" s="1"/>
  <c r="H134" i="120"/>
  <c r="N48" i="121"/>
  <c r="I64" i="67" s="1"/>
  <c r="H122" i="120"/>
  <c r="H136" i="120"/>
  <c r="H20" i="120"/>
  <c r="N63" i="121"/>
  <c r="I84" i="67" s="1"/>
  <c r="P88" i="121"/>
  <c r="N86" i="121"/>
  <c r="I113" i="67" s="1"/>
  <c r="N82" i="121"/>
  <c r="I109" i="67" s="1"/>
  <c r="M81" i="120"/>
  <c r="H41" i="120"/>
  <c r="N81" i="121"/>
  <c r="I108" i="67" s="1"/>
  <c r="N10" i="121"/>
  <c r="I7" i="67" s="1"/>
  <c r="H31" i="120"/>
  <c r="N78" i="121"/>
  <c r="I105" i="67" s="1"/>
  <c r="H10" i="120"/>
  <c r="N55" i="121"/>
  <c r="I76" i="67" s="1"/>
  <c r="H40" i="120"/>
  <c r="N80" i="121"/>
  <c r="I107" i="67" s="1"/>
  <c r="H28" i="120"/>
  <c r="H57" i="120"/>
  <c r="R136" i="121"/>
  <c r="P157" i="121"/>
  <c r="P136" i="121"/>
  <c r="D93" i="120"/>
  <c r="R169" i="121"/>
  <c r="F192" i="67"/>
  <c r="F193" i="67" s="1"/>
  <c r="E34" i="120"/>
  <c r="H150" i="121"/>
  <c r="G186" i="67" s="1"/>
  <c r="H19" i="121"/>
  <c r="P19" i="121" s="1"/>
  <c r="D116" i="120"/>
  <c r="D115" i="120" s="1"/>
  <c r="D117" i="120" s="1"/>
  <c r="E186" i="67"/>
  <c r="E188" i="67" s="1"/>
  <c r="H166" i="121"/>
  <c r="G212" i="67" s="1"/>
  <c r="G217" i="67"/>
  <c r="G197" i="67"/>
  <c r="R179" i="121"/>
  <c r="P179" i="121"/>
  <c r="M39" i="120"/>
  <c r="H45" i="121"/>
  <c r="P45" i="121" s="1"/>
  <c r="E97" i="120"/>
  <c r="E96" i="120" s="1"/>
  <c r="H112" i="121"/>
  <c r="P112" i="121" s="1"/>
  <c r="H164" i="121"/>
  <c r="G210" i="67" s="1"/>
  <c r="D49" i="120"/>
  <c r="F49" i="120" s="1"/>
  <c r="M49" i="120" s="1"/>
  <c r="M48" i="120" s="1"/>
  <c r="E114" i="67"/>
  <c r="M42" i="120"/>
  <c r="D90" i="120"/>
  <c r="F90" i="120" s="1"/>
  <c r="F126" i="120"/>
  <c r="M126" i="120" s="1"/>
  <c r="R124" i="121"/>
  <c r="E100" i="120"/>
  <c r="G40" i="121"/>
  <c r="F55" i="67" s="1"/>
  <c r="G105" i="67"/>
  <c r="H53" i="121"/>
  <c r="G74" i="67" s="1"/>
  <c r="K74" i="67" s="1"/>
  <c r="E37" i="67"/>
  <c r="P87" i="121"/>
  <c r="R87" i="121"/>
  <c r="H57" i="121"/>
  <c r="R57" i="121" s="1"/>
  <c r="E83" i="67"/>
  <c r="F180" i="121"/>
  <c r="E239" i="67" s="1"/>
  <c r="P37" i="121"/>
  <c r="E21" i="120"/>
  <c r="F21" i="120" s="1"/>
  <c r="H49" i="121"/>
  <c r="H36" i="121"/>
  <c r="R36" i="121" s="1"/>
  <c r="G167" i="67"/>
  <c r="P67" i="121"/>
  <c r="R113" i="121"/>
  <c r="F188" i="67"/>
  <c r="H64" i="121"/>
  <c r="F52" i="67"/>
  <c r="F54" i="67" s="1"/>
  <c r="R108" i="121"/>
  <c r="E116" i="120"/>
  <c r="E115" i="120" s="1"/>
  <c r="E117" i="120" s="1"/>
  <c r="E68" i="120"/>
  <c r="H177" i="121"/>
  <c r="P177" i="121" s="1"/>
  <c r="G161" i="67"/>
  <c r="D97" i="120"/>
  <c r="E77" i="120"/>
  <c r="E52" i="67"/>
  <c r="E54" i="67" s="1"/>
  <c r="P134" i="121"/>
  <c r="H131" i="121"/>
  <c r="R131" i="121" s="1"/>
  <c r="D7" i="120"/>
  <c r="D6" i="120" s="1"/>
  <c r="P78" i="121"/>
  <c r="D122" i="120"/>
  <c r="F122" i="120" s="1"/>
  <c r="H62" i="121"/>
  <c r="G83" i="67" s="1"/>
  <c r="G115" i="67"/>
  <c r="H22" i="121"/>
  <c r="G27" i="67" s="1"/>
  <c r="K27" i="67" s="1"/>
  <c r="H18" i="121"/>
  <c r="P18" i="121" s="1"/>
  <c r="H48" i="121"/>
  <c r="P48" i="121" s="1"/>
  <c r="R140" i="121"/>
  <c r="G180" i="121"/>
  <c r="F239" i="67" s="1"/>
  <c r="F240" i="67" s="1"/>
  <c r="G156" i="100"/>
  <c r="J156" i="100" s="1"/>
  <c r="H151" i="121"/>
  <c r="D72" i="120"/>
  <c r="D136" i="120"/>
  <c r="H156" i="121"/>
  <c r="E196" i="67"/>
  <c r="F32" i="67"/>
  <c r="E30" i="120"/>
  <c r="F40" i="121"/>
  <c r="E55" i="67" s="1"/>
  <c r="G161" i="121"/>
  <c r="F205" i="67" s="1"/>
  <c r="F181" i="67"/>
  <c r="F183" i="67" s="1"/>
  <c r="P108" i="121"/>
  <c r="E78" i="120"/>
  <c r="H153" i="121"/>
  <c r="H39" i="121"/>
  <c r="H20" i="121"/>
  <c r="R20" i="121" s="1"/>
  <c r="F50" i="121"/>
  <c r="E69" i="67" s="1"/>
  <c r="H171" i="121"/>
  <c r="D98" i="120"/>
  <c r="G141" i="121"/>
  <c r="F172" i="67" s="1"/>
  <c r="F74" i="67"/>
  <c r="E7" i="120"/>
  <c r="E6" i="120" s="1"/>
  <c r="D16" i="120"/>
  <c r="H60" i="121"/>
  <c r="E81" i="67"/>
  <c r="F78" i="67"/>
  <c r="E233" i="67"/>
  <c r="E235" i="67" s="1"/>
  <c r="E237" i="67" s="1"/>
  <c r="H178" i="121"/>
  <c r="R79" i="121"/>
  <c r="R63" i="121"/>
  <c r="R28" i="121"/>
  <c r="E116" i="67"/>
  <c r="P117" i="121"/>
  <c r="E24" i="67"/>
  <c r="M52" i="120"/>
  <c r="N95" i="120"/>
  <c r="D68" i="120"/>
  <c r="R67" i="121"/>
  <c r="H89" i="121"/>
  <c r="R89" i="121" s="1"/>
  <c r="P31" i="121"/>
  <c r="H29" i="121"/>
  <c r="P29" i="121" s="1"/>
  <c r="H17" i="121"/>
  <c r="R17" i="121" s="1"/>
  <c r="P63" i="121"/>
  <c r="F33" i="120"/>
  <c r="F33" i="121"/>
  <c r="E44" i="67" s="1"/>
  <c r="G106" i="67"/>
  <c r="K135" i="67"/>
  <c r="R117" i="121"/>
  <c r="F104" i="120"/>
  <c r="D77" i="120"/>
  <c r="G34" i="67"/>
  <c r="P27" i="121"/>
  <c r="H148" i="121"/>
  <c r="R148" i="121" s="1"/>
  <c r="G50" i="67"/>
  <c r="R38" i="121"/>
  <c r="D83" i="120"/>
  <c r="R31" i="121"/>
  <c r="R37" i="121"/>
  <c r="R104" i="121"/>
  <c r="E83" i="120"/>
  <c r="R126" i="121"/>
  <c r="G164" i="67"/>
  <c r="H129" i="121"/>
  <c r="R129" i="121" s="1"/>
  <c r="D76" i="120"/>
  <c r="F76" i="120" s="1"/>
  <c r="F218" i="67"/>
  <c r="P113" i="121"/>
  <c r="F161" i="121"/>
  <c r="E205" i="67" s="1"/>
  <c r="R83" i="121"/>
  <c r="R137" i="121"/>
  <c r="H11" i="121"/>
  <c r="R11" i="121" s="1"/>
  <c r="P135" i="121"/>
  <c r="G162" i="67"/>
  <c r="R135" i="121"/>
  <c r="G142" i="67"/>
  <c r="P115" i="121"/>
  <c r="R115" i="121"/>
  <c r="P28" i="121"/>
  <c r="D30" i="120"/>
  <c r="D41" i="120"/>
  <c r="F41" i="120" s="1"/>
  <c r="E108" i="67"/>
  <c r="H81" i="121"/>
  <c r="D123" i="120"/>
  <c r="F123" i="120" s="1"/>
  <c r="E159" i="67"/>
  <c r="D57" i="120"/>
  <c r="F57" i="120" s="1"/>
  <c r="E34" i="67"/>
  <c r="J127" i="100"/>
  <c r="G128" i="100"/>
  <c r="J128" i="100" s="1"/>
  <c r="J129" i="100"/>
  <c r="E136" i="67"/>
  <c r="H109" i="121"/>
  <c r="G35" i="100"/>
  <c r="E165" i="67"/>
  <c r="D132" i="120"/>
  <c r="E103" i="67"/>
  <c r="D35" i="120"/>
  <c r="F35" i="120" s="1"/>
  <c r="M35" i="120" s="1"/>
  <c r="H76" i="121"/>
  <c r="H46" i="121"/>
  <c r="D87" i="120"/>
  <c r="E62" i="67"/>
  <c r="E66" i="67" s="1"/>
  <c r="E68" i="67" s="1"/>
  <c r="H147" i="121"/>
  <c r="E181" i="67"/>
  <c r="E183" i="67" s="1"/>
  <c r="D64" i="120"/>
  <c r="F64" i="120" s="1"/>
  <c r="E124" i="67"/>
  <c r="D53" i="120"/>
  <c r="E117" i="67"/>
  <c r="D23" i="120"/>
  <c r="F23" i="120" s="1"/>
  <c r="N23" i="120" s="1"/>
  <c r="E87" i="67"/>
  <c r="G86" i="67"/>
  <c r="R27" i="121"/>
  <c r="F14" i="121"/>
  <c r="E16" i="67" s="1"/>
  <c r="P126" i="121"/>
  <c r="D11" i="120"/>
  <c r="F11" i="120" s="1"/>
  <c r="E77" i="67"/>
  <c r="G137" i="100"/>
  <c r="J137" i="100" s="1"/>
  <c r="H13" i="121"/>
  <c r="E10" i="67"/>
  <c r="E65" i="120"/>
  <c r="F125" i="67"/>
  <c r="G16" i="100"/>
  <c r="J16" i="100" s="1"/>
  <c r="J17" i="100"/>
  <c r="G44" i="100"/>
  <c r="J46" i="100"/>
  <c r="H165" i="121"/>
  <c r="E211" i="67"/>
  <c r="E213" i="67" s="1"/>
  <c r="E9" i="67"/>
  <c r="H12" i="121"/>
  <c r="P65" i="121"/>
  <c r="H66" i="121"/>
  <c r="D99" i="120"/>
  <c r="F99" i="120" s="1"/>
  <c r="M99" i="120" s="1"/>
  <c r="E38" i="67"/>
  <c r="E75" i="67"/>
  <c r="H54" i="121"/>
  <c r="D9" i="120"/>
  <c r="F9" i="120" s="1"/>
  <c r="D135" i="120"/>
  <c r="F135" i="120" s="1"/>
  <c r="N135" i="120" s="1"/>
  <c r="E28" i="67"/>
  <c r="E29" i="67" s="1"/>
  <c r="G62" i="100"/>
  <c r="J62" i="100" s="1"/>
  <c r="J63" i="100"/>
  <c r="D75" i="120"/>
  <c r="F75" i="120" s="1"/>
  <c r="E132" i="67"/>
  <c r="H105" i="121"/>
  <c r="H158" i="121"/>
  <c r="E198" i="67"/>
  <c r="D69" i="120"/>
  <c r="F69" i="120" s="1"/>
  <c r="H101" i="121"/>
  <c r="E128" i="67"/>
  <c r="E89" i="67"/>
  <c r="D110" i="120"/>
  <c r="H68" i="121"/>
  <c r="J145" i="100"/>
  <c r="G144" i="100"/>
  <c r="H25" i="121"/>
  <c r="E134" i="67"/>
  <c r="H107" i="121"/>
  <c r="G148" i="100"/>
  <c r="J148" i="100" s="1"/>
  <c r="J149" i="100"/>
  <c r="E120" i="67"/>
  <c r="H93" i="121"/>
  <c r="D128" i="120"/>
  <c r="D127" i="120" s="1"/>
  <c r="E162" i="67"/>
  <c r="E222" i="67"/>
  <c r="E224" i="67" s="1"/>
  <c r="H172" i="121"/>
  <c r="D29" i="120"/>
  <c r="F29" i="120" s="1"/>
  <c r="M29" i="120" s="1"/>
  <c r="H72" i="121"/>
  <c r="E99" i="67"/>
  <c r="D101" i="120"/>
  <c r="F101" i="120" s="1"/>
  <c r="E150" i="67"/>
  <c r="E216" i="67"/>
  <c r="E218" i="67" s="1"/>
  <c r="H168" i="121"/>
  <c r="E199" i="67"/>
  <c r="H159" i="121"/>
  <c r="G134" i="100"/>
  <c r="J134" i="100" s="1"/>
  <c r="J135" i="100"/>
  <c r="G151" i="100"/>
  <c r="J151" i="100" s="1"/>
  <c r="J153" i="100"/>
  <c r="H56" i="121"/>
  <c r="F174" i="121"/>
  <c r="E228" i="67" s="1"/>
  <c r="D80" i="120"/>
  <c r="H23" i="121"/>
  <c r="D120" i="120"/>
  <c r="F120" i="120" s="1"/>
  <c r="M120" i="120" s="1"/>
  <c r="E98" i="67"/>
  <c r="H71" i="121"/>
  <c r="D28" i="120"/>
  <c r="F28" i="120" s="1"/>
  <c r="P120" i="121"/>
  <c r="N13" i="120"/>
  <c r="G110" i="67"/>
  <c r="D89" i="120"/>
  <c r="E142" i="67"/>
  <c r="H97" i="121"/>
  <c r="D111" i="120"/>
  <c r="E90" i="67"/>
  <c r="G19" i="100"/>
  <c r="J19" i="100" s="1"/>
  <c r="J20" i="100"/>
  <c r="G11" i="100"/>
  <c r="J12" i="100"/>
  <c r="G29" i="100"/>
  <c r="H138" i="121"/>
  <c r="M131" i="120"/>
  <c r="R125" i="121"/>
  <c r="F134" i="120"/>
  <c r="E70" i="120"/>
  <c r="G152" i="67"/>
  <c r="G126" i="67"/>
  <c r="N67" i="120"/>
  <c r="P104" i="121"/>
  <c r="I44" i="134"/>
  <c r="I41" i="134" s="1"/>
  <c r="R99" i="121"/>
  <c r="R120" i="121"/>
  <c r="J78" i="55"/>
  <c r="I21" i="131"/>
  <c r="R85" i="121"/>
  <c r="O7" i="120"/>
  <c r="L6" i="120"/>
  <c r="Q7" i="120"/>
  <c r="Q5" i="120" s="1"/>
  <c r="S5" i="120" s="1"/>
  <c r="R44" i="121"/>
  <c r="G60" i="67"/>
  <c r="H12" i="133"/>
  <c r="R88" i="121"/>
  <c r="M102" i="120"/>
  <c r="E127" i="120"/>
  <c r="N14" i="130"/>
  <c r="R118" i="121"/>
  <c r="G145" i="67"/>
  <c r="P118" i="121"/>
  <c r="G111" i="67"/>
  <c r="R84" i="121"/>
  <c r="P84" i="121"/>
  <c r="O17" i="120"/>
  <c r="J15" i="120"/>
  <c r="P100" i="121"/>
  <c r="R100" i="121"/>
  <c r="F24" i="67"/>
  <c r="N61" i="55"/>
  <c r="N63" i="55" s="1"/>
  <c r="G104" i="67"/>
  <c r="P77" i="121"/>
  <c r="K60" i="120"/>
  <c r="F4" i="144" s="1"/>
  <c r="G166" i="67"/>
  <c r="P139" i="121"/>
  <c r="R139" i="121"/>
  <c r="H56" i="67"/>
  <c r="G41" i="134"/>
  <c r="G48" i="134" s="1"/>
  <c r="P114" i="121"/>
  <c r="G141" i="67"/>
  <c r="R114" i="121"/>
  <c r="E30" i="134"/>
  <c r="E48" i="134" s="1"/>
  <c r="R90" i="121"/>
  <c r="G117" i="67"/>
  <c r="P90" i="121"/>
  <c r="M59" i="133"/>
  <c r="N59" i="133" s="1"/>
  <c r="O59" i="133" s="1"/>
  <c r="O60" i="133" s="1"/>
  <c r="O56" i="133"/>
  <c r="R110" i="121"/>
  <c r="G137" i="67"/>
  <c r="P110" i="121"/>
  <c r="P128" i="121"/>
  <c r="G155" i="67"/>
  <c r="R128" i="121"/>
  <c r="F36" i="120"/>
  <c r="G159" i="67"/>
  <c r="R132" i="121"/>
  <c r="P132" i="121"/>
  <c r="M56" i="120"/>
  <c r="N56" i="120"/>
  <c r="M23" i="55"/>
  <c r="H78" i="55"/>
  <c r="M26" i="134"/>
  <c r="M28" i="134" s="1"/>
  <c r="P123" i="121"/>
  <c r="P96" i="121"/>
  <c r="G123" i="67"/>
  <c r="K11" i="134"/>
  <c r="K9" i="134" s="1"/>
  <c r="M8" i="134"/>
  <c r="F151" i="120"/>
  <c r="J111" i="120"/>
  <c r="F51" i="120"/>
  <c r="E50" i="120"/>
  <c r="H20" i="133"/>
  <c r="I27" i="131"/>
  <c r="D4" i="144" s="1"/>
  <c r="R82" i="121"/>
  <c r="P82" i="121"/>
  <c r="G109" i="67"/>
  <c r="G148" i="67"/>
  <c r="R121" i="121"/>
  <c r="P121" i="121"/>
  <c r="R30" i="121"/>
  <c r="G37" i="67"/>
  <c r="J45" i="120"/>
  <c r="Q93" i="120"/>
  <c r="G133" i="67"/>
  <c r="R106" i="121"/>
  <c r="P106" i="121"/>
  <c r="P58" i="121"/>
  <c r="R58" i="121"/>
  <c r="G79" i="67"/>
  <c r="P133" i="121"/>
  <c r="R133" i="121"/>
  <c r="G160" i="67"/>
  <c r="D78" i="55"/>
  <c r="H21" i="133"/>
  <c r="N35" i="55"/>
  <c r="I28" i="131"/>
  <c r="D5" i="144" s="1"/>
  <c r="J120" i="120"/>
  <c r="M91" i="120"/>
  <c r="R55" i="121"/>
  <c r="P55" i="121"/>
  <c r="E8" i="120"/>
  <c r="F10" i="120"/>
  <c r="H19" i="133"/>
  <c r="N26" i="55"/>
  <c r="L23" i="55"/>
  <c r="I26" i="131"/>
  <c r="P127" i="121"/>
  <c r="R191" i="121"/>
  <c r="R193" i="121" s="1"/>
  <c r="R188" i="121"/>
  <c r="N149" i="120" s="1"/>
  <c r="K16" i="134"/>
  <c r="I15" i="134"/>
  <c r="I27" i="134" s="1"/>
  <c r="D38" i="130"/>
  <c r="D40" i="130" s="1"/>
  <c r="F106" i="120"/>
  <c r="D105" i="120"/>
  <c r="P145" i="121"/>
  <c r="R145" i="121"/>
  <c r="G177" i="67"/>
  <c r="G178" i="67" s="1"/>
  <c r="K44" i="134"/>
  <c r="K41" i="134" s="1"/>
  <c r="H154" i="120"/>
  <c r="G149" i="67"/>
  <c r="K149" i="67" s="1"/>
  <c r="P122" i="121"/>
  <c r="R122" i="121"/>
  <c r="H40" i="67"/>
  <c r="N27" i="134"/>
  <c r="M18" i="120"/>
  <c r="R116" i="121"/>
  <c r="G143" i="67"/>
  <c r="P116" i="121"/>
  <c r="N74" i="120"/>
  <c r="M74" i="120"/>
  <c r="K32" i="134"/>
  <c r="K30" i="134" s="1"/>
  <c r="I30" i="134"/>
  <c r="R61" i="121"/>
  <c r="G82" i="67"/>
  <c r="P61" i="121"/>
  <c r="M52" i="134"/>
  <c r="R75" i="121"/>
  <c r="P75" i="121"/>
  <c r="G102" i="67"/>
  <c r="P73" i="121"/>
  <c r="G100" i="67"/>
  <c r="R73" i="121"/>
  <c r="N63" i="120"/>
  <c r="M63" i="120"/>
  <c r="K59" i="67" l="1"/>
  <c r="P32" i="121"/>
  <c r="G39" i="67"/>
  <c r="R32" i="121"/>
  <c r="F7" i="67"/>
  <c r="F11" i="67" s="1"/>
  <c r="F14" i="67" s="1"/>
  <c r="G14" i="121"/>
  <c r="F16" i="67" s="1"/>
  <c r="G150" i="67"/>
  <c r="P43" i="121"/>
  <c r="P154" i="121"/>
  <c r="E31" i="120"/>
  <c r="F31" i="120" s="1"/>
  <c r="F223" i="67"/>
  <c r="F224" i="67" s="1"/>
  <c r="F226" i="67" s="1"/>
  <c r="F229" i="67" s="1"/>
  <c r="H173" i="121"/>
  <c r="F83" i="67"/>
  <c r="E19" i="120"/>
  <c r="F19" i="120" s="1"/>
  <c r="N19" i="120" s="1"/>
  <c r="D58" i="120"/>
  <c r="F58" i="120" s="1"/>
  <c r="H94" i="121"/>
  <c r="E121" i="67"/>
  <c r="G192" i="67"/>
  <c r="E129" i="67"/>
  <c r="D71" i="120"/>
  <c r="F71" i="120" s="1"/>
  <c r="H102" i="121"/>
  <c r="F82" i="120"/>
  <c r="M82" i="120" s="1"/>
  <c r="F45" i="120"/>
  <c r="E93" i="120"/>
  <c r="E88" i="120" s="1"/>
  <c r="F63" i="67"/>
  <c r="F66" i="67" s="1"/>
  <c r="F68" i="67" s="1"/>
  <c r="F98" i="120"/>
  <c r="P160" i="121"/>
  <c r="P103" i="121"/>
  <c r="N94" i="120"/>
  <c r="E118" i="67"/>
  <c r="D55" i="120"/>
  <c r="F55" i="120" s="1"/>
  <c r="N55" i="120" s="1"/>
  <c r="H91" i="121"/>
  <c r="E6" i="67"/>
  <c r="H9" i="121"/>
  <c r="F59" i="120"/>
  <c r="F109" i="120"/>
  <c r="N109" i="120" s="1"/>
  <c r="F39" i="67"/>
  <c r="F40" i="67" s="1"/>
  <c r="F42" i="67" s="1"/>
  <c r="F45" i="67" s="1"/>
  <c r="E136" i="120"/>
  <c r="E133" i="120" s="1"/>
  <c r="F111" i="120"/>
  <c r="G146" i="67"/>
  <c r="F93" i="120"/>
  <c r="F2" i="100"/>
  <c r="D70" i="120"/>
  <c r="F168" i="67"/>
  <c r="P69" i="121"/>
  <c r="E40" i="120"/>
  <c r="F107" i="67"/>
  <c r="H80" i="121"/>
  <c r="E107" i="120"/>
  <c r="H10" i="121"/>
  <c r="D82" i="120"/>
  <c r="E138" i="67"/>
  <c r="E168" i="67" s="1"/>
  <c r="H111" i="121"/>
  <c r="P98" i="121"/>
  <c r="R127" i="121"/>
  <c r="G4" i="100"/>
  <c r="E12" i="120"/>
  <c r="P119" i="121"/>
  <c r="K130" i="67"/>
  <c r="D15" i="120"/>
  <c r="F15" i="120" s="1"/>
  <c r="H59" i="121"/>
  <c r="E80" i="67"/>
  <c r="E113" i="67"/>
  <c r="H86" i="121"/>
  <c r="D47" i="120"/>
  <c r="G112" i="67"/>
  <c r="G125" i="67"/>
  <c r="G90" i="67"/>
  <c r="K90" i="67" s="1"/>
  <c r="G174" i="121"/>
  <c r="F228" i="67" s="1"/>
  <c r="R160" i="121"/>
  <c r="E27" i="120"/>
  <c r="G33" i="121"/>
  <c r="F44" i="67" s="1"/>
  <c r="E80" i="120"/>
  <c r="F80" i="120" s="1"/>
  <c r="G151" i="67"/>
  <c r="K151" i="67" s="1"/>
  <c r="G50" i="121"/>
  <c r="F69" i="67" s="1"/>
  <c r="N125" i="120"/>
  <c r="R26" i="121"/>
  <c r="M23" i="120"/>
  <c r="N23" i="55"/>
  <c r="M48" i="134"/>
  <c r="P26" i="121"/>
  <c r="L129" i="120"/>
  <c r="K176" i="67"/>
  <c r="M183" i="121"/>
  <c r="M189" i="121" s="1"/>
  <c r="L50" i="120"/>
  <c r="J178" i="67"/>
  <c r="K33" i="67"/>
  <c r="L124" i="120"/>
  <c r="H240" i="67"/>
  <c r="K147" i="67"/>
  <c r="H178" i="67"/>
  <c r="H203" i="67" s="1"/>
  <c r="H206" i="67" s="1"/>
  <c r="O31" i="120"/>
  <c r="L8" i="120"/>
  <c r="J43" i="120"/>
  <c r="K34" i="67"/>
  <c r="J77" i="120"/>
  <c r="J80" i="120"/>
  <c r="M38" i="120"/>
  <c r="D48" i="120"/>
  <c r="F97" i="120"/>
  <c r="M97" i="120" s="1"/>
  <c r="K39" i="67"/>
  <c r="F83" i="120"/>
  <c r="N83" i="120" s="1"/>
  <c r="L96" i="120"/>
  <c r="L100" i="120"/>
  <c r="F18" i="146"/>
  <c r="F21" i="146" s="1"/>
  <c r="H46" i="133"/>
  <c r="H42" i="133" s="1"/>
  <c r="H54" i="133" s="1"/>
  <c r="N44" i="120"/>
  <c r="J78" i="120"/>
  <c r="K15" i="134"/>
  <c r="K48" i="134"/>
  <c r="G52" i="134"/>
  <c r="L52" i="134" s="1"/>
  <c r="K38" i="67"/>
  <c r="K161" i="67"/>
  <c r="C139" i="120"/>
  <c r="P131" i="121"/>
  <c r="G20" i="67"/>
  <c r="K20" i="67" s="1"/>
  <c r="J116" i="120"/>
  <c r="J115" i="120" s="1"/>
  <c r="J117" i="120" s="1"/>
  <c r="N131" i="120"/>
  <c r="F78" i="120"/>
  <c r="N78" i="120" s="1"/>
  <c r="J31" i="120"/>
  <c r="N33" i="120"/>
  <c r="F48" i="120"/>
  <c r="M123" i="120"/>
  <c r="J33" i="120"/>
  <c r="G139" i="120"/>
  <c r="G150" i="120" s="1"/>
  <c r="C155" i="120"/>
  <c r="C150" i="120"/>
  <c r="P17" i="121"/>
  <c r="P62" i="121"/>
  <c r="K112" i="120"/>
  <c r="F5" i="144" s="1"/>
  <c r="R150" i="121"/>
  <c r="K122" i="67"/>
  <c r="I105" i="120"/>
  <c r="I24" i="67"/>
  <c r="J9" i="120"/>
  <c r="H96" i="120"/>
  <c r="K114" i="67"/>
  <c r="H226" i="67"/>
  <c r="H229" i="67" s="1"/>
  <c r="H17" i="67"/>
  <c r="D45" i="67"/>
  <c r="D246" i="67"/>
  <c r="D248" i="67" s="1"/>
  <c r="K154" i="67"/>
  <c r="N104" i="120"/>
  <c r="N49" i="120"/>
  <c r="N48" i="120" s="1"/>
  <c r="H91" i="67"/>
  <c r="K133" i="67"/>
  <c r="L133" i="120"/>
  <c r="J218" i="67"/>
  <c r="K197" i="67"/>
  <c r="L37" i="120"/>
  <c r="L88" i="120"/>
  <c r="L62" i="120"/>
  <c r="L73" i="120"/>
  <c r="L27" i="120"/>
  <c r="H70" i="67"/>
  <c r="K164" i="67"/>
  <c r="L54" i="120"/>
  <c r="L17" i="120"/>
  <c r="K88" i="67"/>
  <c r="H168" i="67"/>
  <c r="O183" i="121"/>
  <c r="O189" i="121" s="1"/>
  <c r="L12" i="120"/>
  <c r="L46" i="120"/>
  <c r="Q40" i="120"/>
  <c r="H42" i="67"/>
  <c r="H45" i="67" s="1"/>
  <c r="K84" i="67"/>
  <c r="L119" i="120"/>
  <c r="O110" i="120"/>
  <c r="K119" i="67"/>
  <c r="O115" i="120"/>
  <c r="O57" i="120"/>
  <c r="K144" i="67"/>
  <c r="J213" i="67"/>
  <c r="J193" i="67"/>
  <c r="K131" i="67"/>
  <c r="K163" i="67"/>
  <c r="J41" i="120"/>
  <c r="J32" i="120"/>
  <c r="Q180" i="121"/>
  <c r="J239" i="67" s="1"/>
  <c r="N91" i="120"/>
  <c r="N24" i="120"/>
  <c r="I133" i="120"/>
  <c r="N79" i="120"/>
  <c r="I12" i="120"/>
  <c r="J12" i="144" s="1"/>
  <c r="M12" i="144" s="1"/>
  <c r="N134" i="120"/>
  <c r="J134" i="120"/>
  <c r="J106" i="120"/>
  <c r="J105" i="120" s="1"/>
  <c r="J22" i="120"/>
  <c r="J16" i="120"/>
  <c r="K50" i="67"/>
  <c r="L50" i="121"/>
  <c r="J13" i="144"/>
  <c r="M13" i="144" s="1"/>
  <c r="I124" i="120"/>
  <c r="Q40" i="121"/>
  <c r="J55" i="67" s="1"/>
  <c r="J57" i="120"/>
  <c r="L33" i="121"/>
  <c r="J125" i="120"/>
  <c r="J124" i="120" s="1"/>
  <c r="Q14" i="121"/>
  <c r="J16" i="67" s="1"/>
  <c r="J52" i="67"/>
  <c r="J54" i="67" s="1"/>
  <c r="L180" i="121"/>
  <c r="K145" i="67"/>
  <c r="L40" i="121"/>
  <c r="J40" i="67"/>
  <c r="J91" i="67"/>
  <c r="N31" i="120"/>
  <c r="K183" i="121"/>
  <c r="K189" i="121" s="1"/>
  <c r="J66" i="67"/>
  <c r="J68" i="67" s="1"/>
  <c r="K234" i="67"/>
  <c r="I129" i="120"/>
  <c r="J83" i="120"/>
  <c r="I201" i="67"/>
  <c r="J11" i="67"/>
  <c r="J14" i="67" s="1"/>
  <c r="N11" i="120"/>
  <c r="K217" i="67"/>
  <c r="N130" i="120"/>
  <c r="N174" i="121"/>
  <c r="I228" i="67" s="1"/>
  <c r="N81" i="120"/>
  <c r="I218" i="67"/>
  <c r="K140" i="67"/>
  <c r="N40" i="121"/>
  <c r="I55" i="67" s="1"/>
  <c r="N39" i="120"/>
  <c r="I52" i="67"/>
  <c r="I54" i="67" s="1"/>
  <c r="J69" i="120"/>
  <c r="K200" i="67"/>
  <c r="K142" i="67"/>
  <c r="J66" i="120"/>
  <c r="I50" i="120"/>
  <c r="K106" i="67"/>
  <c r="I188" i="67"/>
  <c r="J90" i="120"/>
  <c r="K153" i="67"/>
  <c r="I235" i="67"/>
  <c r="I237" i="67" s="1"/>
  <c r="I119" i="120"/>
  <c r="K143" i="67"/>
  <c r="N92" i="120"/>
  <c r="J104" i="120"/>
  <c r="J93" i="120"/>
  <c r="Q174" i="121"/>
  <c r="J228" i="67" s="1"/>
  <c r="K110" i="67"/>
  <c r="N52" i="120"/>
  <c r="K167" i="67"/>
  <c r="N93" i="120"/>
  <c r="J64" i="120"/>
  <c r="J30" i="120"/>
  <c r="Q50" i="121"/>
  <c r="J69" i="67" s="1"/>
  <c r="N180" i="121"/>
  <c r="I239" i="67" s="1"/>
  <c r="I84" i="120"/>
  <c r="J122" i="120"/>
  <c r="K101" i="67"/>
  <c r="K157" i="67"/>
  <c r="K127" i="67"/>
  <c r="L14" i="121"/>
  <c r="K112" i="67"/>
  <c r="J20" i="120"/>
  <c r="L161" i="121"/>
  <c r="K192" i="67"/>
  <c r="J51" i="120"/>
  <c r="J50" i="120" s="1"/>
  <c r="J94" i="120"/>
  <c r="J10" i="120"/>
  <c r="J103" i="120"/>
  <c r="J76" i="120"/>
  <c r="J68" i="120"/>
  <c r="I37" i="120"/>
  <c r="L141" i="121"/>
  <c r="J168" i="67"/>
  <c r="I73" i="120"/>
  <c r="K102" i="67"/>
  <c r="K146" i="67"/>
  <c r="J123" i="120"/>
  <c r="J36" i="120"/>
  <c r="J34" i="120" s="1"/>
  <c r="L174" i="121"/>
  <c r="I27" i="120"/>
  <c r="J24" i="67"/>
  <c r="I108" i="120"/>
  <c r="J71" i="120"/>
  <c r="I70" i="120"/>
  <c r="K86" i="67"/>
  <c r="I48" i="120"/>
  <c r="J49" i="120"/>
  <c r="J48" i="120" s="1"/>
  <c r="J42" i="120"/>
  <c r="N42" i="120"/>
  <c r="Q33" i="121"/>
  <c r="J44" i="67" s="1"/>
  <c r="Q141" i="121"/>
  <c r="J172" i="67" s="1"/>
  <c r="I54" i="120"/>
  <c r="Q161" i="121"/>
  <c r="J205" i="67" s="1"/>
  <c r="I17" i="120"/>
  <c r="J18" i="120"/>
  <c r="K35" i="67"/>
  <c r="I8" i="120"/>
  <c r="I88" i="120"/>
  <c r="I62" i="120"/>
  <c r="I100" i="120"/>
  <c r="J75" i="120"/>
  <c r="J201" i="67"/>
  <c r="J224" i="67"/>
  <c r="K104" i="67"/>
  <c r="G2" i="62"/>
  <c r="H3" i="62" s="1"/>
  <c r="M31" i="120"/>
  <c r="K141" i="67"/>
  <c r="M20" i="120"/>
  <c r="K166" i="67"/>
  <c r="M76" i="120"/>
  <c r="M103" i="120"/>
  <c r="M122" i="120"/>
  <c r="K76" i="67"/>
  <c r="I66" i="67"/>
  <c r="I68" i="67" s="1"/>
  <c r="K123" i="67"/>
  <c r="K148" i="67"/>
  <c r="K152" i="67"/>
  <c r="K137" i="67"/>
  <c r="H27" i="120"/>
  <c r="N33" i="121"/>
  <c r="I44" i="67" s="1"/>
  <c r="M94" i="120"/>
  <c r="K115" i="67"/>
  <c r="K79" i="67"/>
  <c r="N50" i="121"/>
  <c r="I69" i="67" s="1"/>
  <c r="K125" i="67"/>
  <c r="K150" i="67"/>
  <c r="K126" i="67"/>
  <c r="H17" i="120"/>
  <c r="I40" i="67"/>
  <c r="K155" i="67"/>
  <c r="K117" i="67"/>
  <c r="M66" i="120"/>
  <c r="M86" i="120"/>
  <c r="K111" i="67"/>
  <c r="M22" i="120"/>
  <c r="M124" i="120"/>
  <c r="I11" i="67"/>
  <c r="I14" i="67" s="1"/>
  <c r="H88" i="120"/>
  <c r="K83" i="67"/>
  <c r="M28" i="120"/>
  <c r="J97" i="120"/>
  <c r="J96" i="120" s="1"/>
  <c r="H105" i="120"/>
  <c r="K60" i="67"/>
  <c r="K49" i="67"/>
  <c r="K160" i="67"/>
  <c r="M9" i="120"/>
  <c r="M130" i="120"/>
  <c r="H8" i="120"/>
  <c r="J130" i="120"/>
  <c r="J129" i="120" s="1"/>
  <c r="H133" i="120"/>
  <c r="K105" i="67"/>
  <c r="J183" i="121"/>
  <c r="J189" i="121" s="1"/>
  <c r="I168" i="67"/>
  <c r="K109" i="67"/>
  <c r="M36" i="120"/>
  <c r="M34" i="120" s="1"/>
  <c r="J28" i="120"/>
  <c r="M101" i="120"/>
  <c r="K162" i="67"/>
  <c r="H70" i="120"/>
  <c r="J72" i="120"/>
  <c r="H84" i="120"/>
  <c r="J85" i="120"/>
  <c r="J84" i="120" s="1"/>
  <c r="J121" i="120"/>
  <c r="H119" i="120"/>
  <c r="J128" i="120"/>
  <c r="J127" i="120" s="1"/>
  <c r="H127" i="120"/>
  <c r="J40" i="120"/>
  <c r="H37" i="120"/>
  <c r="M32" i="120"/>
  <c r="H34" i="120"/>
  <c r="N14" i="121"/>
  <c r="I16" i="67" s="1"/>
  <c r="N161" i="121"/>
  <c r="I205" i="67" s="1"/>
  <c r="J109" i="120"/>
  <c r="J108" i="120" s="1"/>
  <c r="H108" i="120"/>
  <c r="J101" i="120"/>
  <c r="H100" i="120"/>
  <c r="M57" i="120"/>
  <c r="H12" i="120"/>
  <c r="J14" i="120"/>
  <c r="J55" i="120"/>
  <c r="H54" i="120"/>
  <c r="N141" i="121"/>
  <c r="I172" i="67" s="1"/>
  <c r="M121" i="120"/>
  <c r="H73" i="120"/>
  <c r="K159" i="67"/>
  <c r="M55" i="120"/>
  <c r="J136" i="120"/>
  <c r="H62" i="120"/>
  <c r="J63" i="120"/>
  <c r="R22" i="121"/>
  <c r="P166" i="121"/>
  <c r="R18" i="121"/>
  <c r="R166" i="121"/>
  <c r="G21" i="67"/>
  <c r="K21" i="67" s="1"/>
  <c r="G232" i="67"/>
  <c r="K232" i="67" s="1"/>
  <c r="N122" i="120"/>
  <c r="R177" i="121"/>
  <c r="E137" i="120"/>
  <c r="P150" i="121"/>
  <c r="G139" i="67"/>
  <c r="K139" i="67" s="1"/>
  <c r="R112" i="121"/>
  <c r="G22" i="67"/>
  <c r="K22" i="67" s="1"/>
  <c r="F72" i="120"/>
  <c r="F70" i="120" s="1"/>
  <c r="R19" i="121"/>
  <c r="R164" i="121"/>
  <c r="P164" i="121"/>
  <c r="F77" i="120"/>
  <c r="M77" i="120" s="1"/>
  <c r="G61" i="67"/>
  <c r="K61" i="67" s="1"/>
  <c r="R45" i="121"/>
  <c r="P47" i="121"/>
  <c r="P22" i="121"/>
  <c r="G63" i="67"/>
  <c r="K63" i="67" s="1"/>
  <c r="P36" i="121"/>
  <c r="G158" i="67"/>
  <c r="K158" i="67" s="1"/>
  <c r="D88" i="120"/>
  <c r="F116" i="120"/>
  <c r="N116" i="120" s="1"/>
  <c r="N115" i="120" s="1"/>
  <c r="N117" i="120" s="1"/>
  <c r="E56" i="67"/>
  <c r="M93" i="120"/>
  <c r="N101" i="120"/>
  <c r="G48" i="67"/>
  <c r="K48" i="67" s="1"/>
  <c r="H40" i="121"/>
  <c r="G55" i="67" s="1"/>
  <c r="R48" i="121"/>
  <c r="F89" i="120"/>
  <c r="N89" i="120" s="1"/>
  <c r="F124" i="120"/>
  <c r="G78" i="67"/>
  <c r="K78" i="67" s="1"/>
  <c r="N126" i="120"/>
  <c r="N124" i="120" s="1"/>
  <c r="P57" i="121"/>
  <c r="F68" i="120"/>
  <c r="M68" i="120" s="1"/>
  <c r="N99" i="120"/>
  <c r="E40" i="67"/>
  <c r="E42" i="67" s="1"/>
  <c r="E45" i="67" s="1"/>
  <c r="F56" i="67"/>
  <c r="E62" i="120"/>
  <c r="G116" i="67"/>
  <c r="K116" i="67" s="1"/>
  <c r="R62" i="121"/>
  <c r="R53" i="121"/>
  <c r="E240" i="67"/>
  <c r="N35" i="120"/>
  <c r="N123" i="120"/>
  <c r="F91" i="67"/>
  <c r="F170" i="67" s="1"/>
  <c r="F173" i="67" s="1"/>
  <c r="P53" i="121"/>
  <c r="D100" i="120"/>
  <c r="G85" i="67"/>
  <c r="K85" i="67" s="1"/>
  <c r="R64" i="121"/>
  <c r="P64" i="121"/>
  <c r="G65" i="67"/>
  <c r="K65" i="67" s="1"/>
  <c r="R49" i="121"/>
  <c r="P49" i="121"/>
  <c r="E91" i="67"/>
  <c r="G23" i="67"/>
  <c r="K23" i="67" s="1"/>
  <c r="F30" i="120"/>
  <c r="F27" i="120" s="1"/>
  <c r="M33" i="120"/>
  <c r="H50" i="121"/>
  <c r="G69" i="67" s="1"/>
  <c r="G64" i="67"/>
  <c r="K64" i="67" s="1"/>
  <c r="D17" i="120"/>
  <c r="M104" i="120"/>
  <c r="P89" i="121"/>
  <c r="D62" i="120"/>
  <c r="P20" i="121"/>
  <c r="D8" i="120"/>
  <c r="N9" i="120"/>
  <c r="H2" i="100"/>
  <c r="F152" i="120" s="1"/>
  <c r="G152" i="120" s="1"/>
  <c r="N29" i="120"/>
  <c r="H33" i="121"/>
  <c r="G44" i="67" s="1"/>
  <c r="H174" i="121"/>
  <c r="G228" i="67" s="1"/>
  <c r="F7" i="120"/>
  <c r="D119" i="120"/>
  <c r="G155" i="100"/>
  <c r="J155" i="100" s="1"/>
  <c r="E70" i="67"/>
  <c r="D37" i="120"/>
  <c r="F203" i="67"/>
  <c r="F206" i="67" s="1"/>
  <c r="D133" i="120"/>
  <c r="G182" i="67"/>
  <c r="K182" i="67" s="1"/>
  <c r="R178" i="121"/>
  <c r="G233" i="67"/>
  <c r="H180" i="121"/>
  <c r="G239" i="67" s="1"/>
  <c r="P178" i="121"/>
  <c r="P180" i="121" s="1"/>
  <c r="K239" i="67" s="1"/>
  <c r="H161" i="121"/>
  <c r="G205" i="67" s="1"/>
  <c r="P60" i="121"/>
  <c r="G81" i="67"/>
  <c r="K81" i="67" s="1"/>
  <c r="R60" i="121"/>
  <c r="G221" i="67"/>
  <c r="K221" i="67" s="1"/>
  <c r="P171" i="121"/>
  <c r="R171" i="121"/>
  <c r="G196" i="67"/>
  <c r="K196" i="67" s="1"/>
  <c r="P156" i="121"/>
  <c r="R156" i="121"/>
  <c r="N28" i="120"/>
  <c r="G8" i="67"/>
  <c r="K8" i="67" s="1"/>
  <c r="P148" i="121"/>
  <c r="F16" i="120"/>
  <c r="F12" i="120" s="1"/>
  <c r="P151" i="121"/>
  <c r="R151" i="121"/>
  <c r="G187" i="67"/>
  <c r="K187" i="67" s="1"/>
  <c r="D27" i="120"/>
  <c r="P11" i="121"/>
  <c r="F100" i="120"/>
  <c r="H141" i="121"/>
  <c r="G172" i="67" s="1"/>
  <c r="F128" i="120"/>
  <c r="F127" i="120" s="1"/>
  <c r="N120" i="120"/>
  <c r="E161" i="100"/>
  <c r="F166" i="100" s="1"/>
  <c r="G156" i="67"/>
  <c r="K156" i="67" s="1"/>
  <c r="G51" i="67"/>
  <c r="P39" i="121"/>
  <c r="R39" i="121"/>
  <c r="R40" i="121" s="1"/>
  <c r="R153" i="121"/>
  <c r="P153" i="121"/>
  <c r="G191" i="67"/>
  <c r="D73" i="120"/>
  <c r="D96" i="120"/>
  <c r="M135" i="120"/>
  <c r="N57" i="120"/>
  <c r="F65" i="120"/>
  <c r="M65" i="120" s="1"/>
  <c r="F34" i="120"/>
  <c r="N36" i="120"/>
  <c r="F183" i="121"/>
  <c r="F189" i="121" s="1"/>
  <c r="N76" i="120"/>
  <c r="G36" i="67"/>
  <c r="K36" i="67" s="1"/>
  <c r="R29" i="121"/>
  <c r="F54" i="120"/>
  <c r="E226" i="67"/>
  <c r="E229" i="67" s="1"/>
  <c r="E11" i="67"/>
  <c r="E14" i="67" s="1"/>
  <c r="E17" i="67" s="1"/>
  <c r="E201" i="67"/>
  <c r="E203" i="67" s="1"/>
  <c r="E206" i="67" s="1"/>
  <c r="F119" i="120"/>
  <c r="P129" i="121"/>
  <c r="M134" i="120"/>
  <c r="M111" i="120"/>
  <c r="N111" i="120"/>
  <c r="R56" i="121"/>
  <c r="G77" i="67"/>
  <c r="K77" i="67" s="1"/>
  <c r="P56" i="121"/>
  <c r="G143" i="100"/>
  <c r="J143" i="100" s="1"/>
  <c r="J144" i="100"/>
  <c r="R13" i="121"/>
  <c r="G10" i="67"/>
  <c r="K10" i="67" s="1"/>
  <c r="P13" i="121"/>
  <c r="G34" i="100"/>
  <c r="J34" i="100" s="1"/>
  <c r="J35" i="100"/>
  <c r="G108" i="67"/>
  <c r="K108" i="67" s="1"/>
  <c r="R81" i="121"/>
  <c r="P81" i="121"/>
  <c r="R138" i="121"/>
  <c r="G165" i="67"/>
  <c r="K165" i="67" s="1"/>
  <c r="P138" i="121"/>
  <c r="G198" i="67"/>
  <c r="P158" i="121"/>
  <c r="R158" i="121"/>
  <c r="F87" i="120"/>
  <c r="D84" i="120"/>
  <c r="G136" i="67"/>
  <c r="K136" i="67" s="1"/>
  <c r="R109" i="121"/>
  <c r="P109" i="121"/>
  <c r="P172" i="121"/>
  <c r="G222" i="67"/>
  <c r="K222" i="67" s="1"/>
  <c r="R172" i="121"/>
  <c r="R107" i="121"/>
  <c r="G134" i="67"/>
  <c r="K134" i="67" s="1"/>
  <c r="P107" i="121"/>
  <c r="G89" i="67"/>
  <c r="K89" i="67" s="1"/>
  <c r="R68" i="121"/>
  <c r="P68" i="121"/>
  <c r="G132" i="67"/>
  <c r="K132" i="67" s="1"/>
  <c r="R105" i="121"/>
  <c r="P105" i="121"/>
  <c r="G43" i="100"/>
  <c r="J43" i="100" s="1"/>
  <c r="J44" i="100"/>
  <c r="G62" i="67"/>
  <c r="K62" i="67" s="1"/>
  <c r="P46" i="121"/>
  <c r="R46" i="121"/>
  <c r="G124" i="100"/>
  <c r="J124" i="100" s="1"/>
  <c r="J125" i="100"/>
  <c r="N41" i="120"/>
  <c r="M41" i="120"/>
  <c r="G3" i="100"/>
  <c r="J4" i="100"/>
  <c r="D108" i="120"/>
  <c r="F110" i="120"/>
  <c r="G75" i="67"/>
  <c r="K75" i="67" s="1"/>
  <c r="R54" i="121"/>
  <c r="P54" i="121"/>
  <c r="F53" i="120"/>
  <c r="D50" i="120"/>
  <c r="P76" i="121"/>
  <c r="G103" i="67"/>
  <c r="K103" i="67" s="1"/>
  <c r="R76" i="121"/>
  <c r="D34" i="120"/>
  <c r="G28" i="100"/>
  <c r="J28" i="100" s="1"/>
  <c r="J29" i="100"/>
  <c r="P97" i="121"/>
  <c r="G124" i="67"/>
  <c r="K124" i="67" s="1"/>
  <c r="R97" i="121"/>
  <c r="G28" i="67"/>
  <c r="R23" i="121"/>
  <c r="P23" i="121"/>
  <c r="G99" i="67"/>
  <c r="K99" i="67" s="1"/>
  <c r="P72" i="121"/>
  <c r="R72" i="121"/>
  <c r="M75" i="120"/>
  <c r="N75" i="120"/>
  <c r="G9" i="67"/>
  <c r="K9" i="67" s="1"/>
  <c r="R12" i="121"/>
  <c r="P12" i="121"/>
  <c r="H14" i="121"/>
  <c r="G16" i="67" s="1"/>
  <c r="G199" i="67"/>
  <c r="K199" i="67" s="1"/>
  <c r="R159" i="121"/>
  <c r="P159" i="121"/>
  <c r="D54" i="120"/>
  <c r="M64" i="120"/>
  <c r="N64" i="120"/>
  <c r="P93" i="121"/>
  <c r="G120" i="67"/>
  <c r="K120" i="67" s="1"/>
  <c r="R93" i="121"/>
  <c r="G32" i="67"/>
  <c r="K32" i="67" s="1"/>
  <c r="R25" i="121"/>
  <c r="P25" i="121"/>
  <c r="R101" i="121"/>
  <c r="P101" i="121"/>
  <c r="G128" i="67"/>
  <c r="K128" i="67" s="1"/>
  <c r="F132" i="120"/>
  <c r="D129" i="120"/>
  <c r="G191" i="121"/>
  <c r="G192" i="121" s="1"/>
  <c r="F165" i="100"/>
  <c r="G10" i="100"/>
  <c r="J10" i="100" s="1"/>
  <c r="J11" i="100"/>
  <c r="G98" i="67"/>
  <c r="K98" i="67" s="1"/>
  <c r="P71" i="121"/>
  <c r="R71" i="121"/>
  <c r="G216" i="67"/>
  <c r="P168" i="121"/>
  <c r="R168" i="121"/>
  <c r="N69" i="120"/>
  <c r="M69" i="120"/>
  <c r="R66" i="121"/>
  <c r="P66" i="121"/>
  <c r="G87" i="67"/>
  <c r="K87" i="67" s="1"/>
  <c r="G211" i="67"/>
  <c r="K211" i="67" s="1"/>
  <c r="R165" i="121"/>
  <c r="P165" i="121"/>
  <c r="R147" i="121"/>
  <c r="P147" i="121"/>
  <c r="G181" i="67"/>
  <c r="H4" i="144"/>
  <c r="K27" i="134"/>
  <c r="K52" i="134" s="1"/>
  <c r="M11" i="120"/>
  <c r="K37" i="67"/>
  <c r="H5" i="144"/>
  <c r="M17" i="134"/>
  <c r="M13" i="134"/>
  <c r="H18" i="133"/>
  <c r="H24" i="133" s="1"/>
  <c r="H56" i="133" s="1"/>
  <c r="M7" i="134" s="1"/>
  <c r="M14" i="120"/>
  <c r="N14" i="120"/>
  <c r="M83" i="120"/>
  <c r="J235" i="67"/>
  <c r="J237" i="67" s="1"/>
  <c r="M51" i="120"/>
  <c r="N51" i="120"/>
  <c r="D3" i="144"/>
  <c r="D9" i="144" s="1"/>
  <c r="I25" i="131"/>
  <c r="I37" i="131" s="1"/>
  <c r="I39" i="131" s="1"/>
  <c r="K24" i="130" s="1"/>
  <c r="K25" i="130" s="1"/>
  <c r="I213" i="67"/>
  <c r="K210" i="67"/>
  <c r="M10" i="120"/>
  <c r="F8" i="120"/>
  <c r="N10" i="120"/>
  <c r="M21" i="120"/>
  <c r="N21" i="120"/>
  <c r="I52" i="134"/>
  <c r="N71" i="120"/>
  <c r="M71" i="120"/>
  <c r="F9" i="144"/>
  <c r="K177" i="67"/>
  <c r="K186" i="67"/>
  <c r="M78" i="120"/>
  <c r="K100" i="67"/>
  <c r="K212" i="67"/>
  <c r="N28" i="134"/>
  <c r="I91" i="67"/>
  <c r="K82" i="67"/>
  <c r="N106" i="120"/>
  <c r="M106" i="120"/>
  <c r="M98" i="120"/>
  <c r="N98" i="120"/>
  <c r="N90" i="120"/>
  <c r="M90" i="120"/>
  <c r="H170" i="67" l="1"/>
  <c r="H173" i="67" s="1"/>
  <c r="J17" i="67"/>
  <c r="I42" i="67"/>
  <c r="R111" i="121"/>
  <c r="G138" i="67"/>
  <c r="K138" i="67" s="1"/>
  <c r="P111" i="121"/>
  <c r="F17" i="120"/>
  <c r="E73" i="120"/>
  <c r="E37" i="120"/>
  <c r="E60" i="120" s="1"/>
  <c r="F40" i="120"/>
  <c r="M45" i="120"/>
  <c r="N45" i="120"/>
  <c r="N58" i="120"/>
  <c r="M58" i="120"/>
  <c r="M54" i="120" s="1"/>
  <c r="M15" i="120"/>
  <c r="N15" i="120"/>
  <c r="N54" i="120"/>
  <c r="D12" i="120"/>
  <c r="D25" i="120" s="1"/>
  <c r="E17" i="120"/>
  <c r="E25" i="120" s="1"/>
  <c r="N59" i="120"/>
  <c r="M59" i="120"/>
  <c r="R173" i="121"/>
  <c r="G223" i="67"/>
  <c r="K223" i="67" s="1"/>
  <c r="K224" i="67" s="1"/>
  <c r="P173" i="121"/>
  <c r="F17" i="67"/>
  <c r="F136" i="120"/>
  <c r="G7" i="67"/>
  <c r="K7" i="67" s="1"/>
  <c r="P10" i="121"/>
  <c r="R10" i="121"/>
  <c r="G6" i="67"/>
  <c r="K6" i="67" s="1"/>
  <c r="K11" i="67" s="1"/>
  <c r="K14" i="67" s="1"/>
  <c r="P9" i="121"/>
  <c r="R9" i="121"/>
  <c r="R14" i="121" s="1"/>
  <c r="M109" i="120"/>
  <c r="R59" i="121"/>
  <c r="P59" i="121"/>
  <c r="G80" i="67"/>
  <c r="K80" i="67" s="1"/>
  <c r="N82" i="120"/>
  <c r="D46" i="120"/>
  <c r="F47" i="120"/>
  <c r="F107" i="120"/>
  <c r="E105" i="120"/>
  <c r="E112" i="120" s="1"/>
  <c r="E139" i="120" s="1"/>
  <c r="E180" i="120" s="1"/>
  <c r="M19" i="120"/>
  <c r="M17" i="120" s="1"/>
  <c r="G183" i="121"/>
  <c r="G189" i="121" s="1"/>
  <c r="R86" i="121"/>
  <c r="G113" i="67"/>
  <c r="K113" i="67" s="1"/>
  <c r="P86" i="121"/>
  <c r="P80" i="121"/>
  <c r="R80" i="121"/>
  <c r="G107" i="67"/>
  <c r="K107" i="67" s="1"/>
  <c r="G118" i="67"/>
  <c r="K118" i="67" s="1"/>
  <c r="P91" i="121"/>
  <c r="R91" i="121"/>
  <c r="F70" i="67"/>
  <c r="P102" i="121"/>
  <c r="G129" i="67"/>
  <c r="K129" i="67" s="1"/>
  <c r="R102" i="121"/>
  <c r="G121" i="67"/>
  <c r="K121" i="67" s="1"/>
  <c r="P94" i="121"/>
  <c r="P141" i="121" s="1"/>
  <c r="K172" i="67" s="1"/>
  <c r="R94" i="121"/>
  <c r="N97" i="120"/>
  <c r="K178" i="67"/>
  <c r="F96" i="120"/>
  <c r="N72" i="120"/>
  <c r="N70" i="120" s="1"/>
  <c r="M72" i="120"/>
  <c r="M116" i="120"/>
  <c r="M115" i="120" s="1"/>
  <c r="M117" i="120" s="1"/>
  <c r="N77" i="120"/>
  <c r="M89" i="120"/>
  <c r="F88" i="120"/>
  <c r="N34" i="120"/>
  <c r="K139" i="120"/>
  <c r="K150" i="120" s="1"/>
  <c r="L53" i="134"/>
  <c r="M53" i="134"/>
  <c r="M54" i="134" s="1"/>
  <c r="I240" i="67"/>
  <c r="I203" i="67"/>
  <c r="I206" i="67" s="1"/>
  <c r="J240" i="67"/>
  <c r="J133" i="120"/>
  <c r="J54" i="120"/>
  <c r="J8" i="120"/>
  <c r="H25" i="120"/>
  <c r="J27" i="120"/>
  <c r="N100" i="120"/>
  <c r="L137" i="120"/>
  <c r="O124" i="120" s="1"/>
  <c r="G235" i="67"/>
  <c r="G237" i="67" s="1"/>
  <c r="G240" i="67" s="1"/>
  <c r="J119" i="120"/>
  <c r="M119" i="120"/>
  <c r="F115" i="120"/>
  <c r="F117" i="120" s="1"/>
  <c r="F73" i="120"/>
  <c r="J100" i="120"/>
  <c r="J70" i="120"/>
  <c r="L112" i="120"/>
  <c r="E170" i="67"/>
  <c r="E173" i="67" s="1"/>
  <c r="I56" i="67"/>
  <c r="L25" i="120"/>
  <c r="L60" i="120"/>
  <c r="J70" i="67"/>
  <c r="J226" i="67"/>
  <c r="J229" i="67" s="1"/>
  <c r="O128" i="120"/>
  <c r="J56" i="67"/>
  <c r="J203" i="67"/>
  <c r="J206" i="67" s="1"/>
  <c r="M14" i="144"/>
  <c r="M16" i="144" s="1"/>
  <c r="M18" i="144" s="1"/>
  <c r="J12" i="120"/>
  <c r="J42" i="67"/>
  <c r="J45" i="67" s="1"/>
  <c r="J170" i="67"/>
  <c r="J173" i="67" s="1"/>
  <c r="J73" i="120"/>
  <c r="I25" i="120"/>
  <c r="J88" i="120"/>
  <c r="I137" i="120"/>
  <c r="J62" i="120"/>
  <c r="I112" i="120"/>
  <c r="I226" i="67"/>
  <c r="I229" i="67" s="1"/>
  <c r="J17" i="120"/>
  <c r="L183" i="121"/>
  <c r="L188" i="121" s="1"/>
  <c r="L189" i="121" s="1"/>
  <c r="I60" i="120"/>
  <c r="N119" i="120"/>
  <c r="J37" i="120"/>
  <c r="Q183" i="121"/>
  <c r="Q189" i="121" s="1"/>
  <c r="R50" i="121"/>
  <c r="I70" i="67"/>
  <c r="I17" i="67"/>
  <c r="I45" i="67"/>
  <c r="I170" i="67"/>
  <c r="I173" i="67" s="1"/>
  <c r="H137" i="120"/>
  <c r="P50" i="121"/>
  <c r="K69" i="67" s="1"/>
  <c r="H112" i="120"/>
  <c r="H60" i="120"/>
  <c r="M100" i="120"/>
  <c r="N183" i="121"/>
  <c r="N189" i="121" s="1"/>
  <c r="E165" i="100"/>
  <c r="R180" i="121"/>
  <c r="N65" i="120"/>
  <c r="P40" i="121"/>
  <c r="K55" i="67" s="1"/>
  <c r="M80" i="120"/>
  <c r="M73" i="120" s="1"/>
  <c r="N68" i="120"/>
  <c r="N80" i="120"/>
  <c r="M30" i="120"/>
  <c r="M27" i="120" s="1"/>
  <c r="N30" i="120"/>
  <c r="N27" i="120" s="1"/>
  <c r="K24" i="67"/>
  <c r="F62" i="120"/>
  <c r="M62" i="120"/>
  <c r="G24" i="67"/>
  <c r="D112" i="120"/>
  <c r="H183" i="121"/>
  <c r="I193" i="121" s="1"/>
  <c r="I195" i="121" s="1"/>
  <c r="K66" i="67"/>
  <c r="K68" i="67" s="1"/>
  <c r="D137" i="120"/>
  <c r="G66" i="67"/>
  <c r="G68" i="67" s="1"/>
  <c r="G70" i="67" s="1"/>
  <c r="G188" i="67"/>
  <c r="K233" i="67"/>
  <c r="K235" i="67" s="1"/>
  <c r="K237" i="67" s="1"/>
  <c r="K240" i="67" s="1"/>
  <c r="N8" i="120"/>
  <c r="M128" i="120"/>
  <c r="M127" i="120" s="1"/>
  <c r="K188" i="67"/>
  <c r="F246" i="67"/>
  <c r="F248" i="67" s="1"/>
  <c r="N128" i="120"/>
  <c r="N127" i="120" s="1"/>
  <c r="M7" i="120"/>
  <c r="M6" i="120" s="1"/>
  <c r="N7" i="120"/>
  <c r="N6" i="120" s="1"/>
  <c r="F6" i="120"/>
  <c r="F25" i="120" s="1"/>
  <c r="M16" i="120"/>
  <c r="M12" i="120" s="1"/>
  <c r="N16" i="120"/>
  <c r="N12" i="120" s="1"/>
  <c r="F191" i="121"/>
  <c r="F192" i="121" s="1"/>
  <c r="K51" i="67"/>
  <c r="K52" i="67" s="1"/>
  <c r="K54" i="67" s="1"/>
  <c r="G52" i="67"/>
  <c r="G54" i="67" s="1"/>
  <c r="G56" i="67" s="1"/>
  <c r="P161" i="121"/>
  <c r="K205" i="67" s="1"/>
  <c r="G193" i="67"/>
  <c r="K191" i="67"/>
  <c r="K193" i="67" s="1"/>
  <c r="P33" i="121"/>
  <c r="K44" i="67" s="1"/>
  <c r="G11" i="67"/>
  <c r="G14" i="67" s="1"/>
  <c r="G17" i="67" s="1"/>
  <c r="M8" i="120"/>
  <c r="G91" i="67"/>
  <c r="G40" i="67"/>
  <c r="P174" i="121"/>
  <c r="K228" i="67" s="1"/>
  <c r="R174" i="121"/>
  <c r="R33" i="121"/>
  <c r="R161" i="121"/>
  <c r="G224" i="67"/>
  <c r="K40" i="67"/>
  <c r="P14" i="121"/>
  <c r="K16" i="67" s="1"/>
  <c r="D60" i="120"/>
  <c r="K198" i="67"/>
  <c r="K201" i="67" s="1"/>
  <c r="G201" i="67"/>
  <c r="G218" i="67"/>
  <c r="K216" i="67"/>
  <c r="K218" i="67" s="1"/>
  <c r="M53" i="120"/>
  <c r="M50" i="120" s="1"/>
  <c r="N53" i="120"/>
  <c r="N50" i="120" s="1"/>
  <c r="F50" i="120"/>
  <c r="K181" i="67"/>
  <c r="K183" i="67" s="1"/>
  <c r="G183" i="67"/>
  <c r="M132" i="120"/>
  <c r="M129" i="120" s="1"/>
  <c r="F129" i="120"/>
  <c r="N132" i="120"/>
  <c r="N129" i="120" s="1"/>
  <c r="K28" i="67"/>
  <c r="K29" i="67" s="1"/>
  <c r="G29" i="67"/>
  <c r="F108" i="120"/>
  <c r="M110" i="120"/>
  <c r="N110" i="120"/>
  <c r="N108" i="120" s="1"/>
  <c r="G213" i="67"/>
  <c r="K213" i="67"/>
  <c r="G2" i="100"/>
  <c r="J2" i="100" s="1"/>
  <c r="G161" i="100"/>
  <c r="J161" i="100" s="1"/>
  <c r="J3" i="100"/>
  <c r="N87" i="120"/>
  <c r="N84" i="120" s="1"/>
  <c r="M87" i="120"/>
  <c r="M84" i="120" s="1"/>
  <c r="F84" i="120"/>
  <c r="N25" i="130"/>
  <c r="J31" i="147" s="1"/>
  <c r="J36" i="147" s="1"/>
  <c r="K36" i="147" s="1"/>
  <c r="K37" i="130"/>
  <c r="N17" i="120"/>
  <c r="M70" i="120"/>
  <c r="N88" i="120"/>
  <c r="H9" i="144"/>
  <c r="H3" i="144"/>
  <c r="H8" i="144" s="1"/>
  <c r="K91" i="67"/>
  <c r="N96" i="120"/>
  <c r="M88" i="120"/>
  <c r="M96" i="120"/>
  <c r="H246" i="67" l="1"/>
  <c r="H248" i="67" s="1"/>
  <c r="R141" i="121"/>
  <c r="M108" i="120"/>
  <c r="K168" i="67"/>
  <c r="K170" i="67" s="1"/>
  <c r="K173" i="67" s="1"/>
  <c r="N107" i="120"/>
  <c r="N105" i="120" s="1"/>
  <c r="M107" i="120"/>
  <c r="M105" i="120" s="1"/>
  <c r="F105" i="120"/>
  <c r="M47" i="120"/>
  <c r="M46" i="120" s="1"/>
  <c r="F46" i="120"/>
  <c r="N47" i="120"/>
  <c r="N46" i="120" s="1"/>
  <c r="M40" i="120"/>
  <c r="M37" i="120" s="1"/>
  <c r="F37" i="120"/>
  <c r="F60" i="120" s="1"/>
  <c r="N40" i="120"/>
  <c r="N37" i="120" s="1"/>
  <c r="G168" i="67"/>
  <c r="G170" i="67" s="1"/>
  <c r="G173" i="67" s="1"/>
  <c r="N136" i="120"/>
  <c r="N133" i="120" s="1"/>
  <c r="N137" i="120" s="1"/>
  <c r="M136" i="120"/>
  <c r="M133" i="120" s="1"/>
  <c r="M137" i="120" s="1"/>
  <c r="F133" i="120"/>
  <c r="F137" i="120"/>
  <c r="N73" i="120"/>
  <c r="J156" i="120"/>
  <c r="N14" i="144"/>
  <c r="J137" i="120"/>
  <c r="E246" i="67"/>
  <c r="E248" i="67" s="1"/>
  <c r="K56" i="67"/>
  <c r="J112" i="120"/>
  <c r="J60" i="120"/>
  <c r="J25" i="120"/>
  <c r="L151" i="120"/>
  <c r="L152" i="120" s="1"/>
  <c r="L139" i="120"/>
  <c r="L150" i="120" s="1"/>
  <c r="J246" i="67"/>
  <c r="J248" i="67" s="1"/>
  <c r="I139" i="120"/>
  <c r="I150" i="120" s="1"/>
  <c r="N62" i="120"/>
  <c r="I246" i="67"/>
  <c r="I248" i="67" s="1"/>
  <c r="K70" i="67"/>
  <c r="H139" i="120"/>
  <c r="H150" i="120" s="1"/>
  <c r="I186" i="121"/>
  <c r="H189" i="121"/>
  <c r="H186" i="121"/>
  <c r="K17" i="67"/>
  <c r="F112" i="120"/>
  <c r="D139" i="120"/>
  <c r="D180" i="120" s="1"/>
  <c r="G42" i="67"/>
  <c r="G45" i="67" s="1"/>
  <c r="G203" i="67"/>
  <c r="G206" i="67" s="1"/>
  <c r="K203" i="67"/>
  <c r="K206" i="67" s="1"/>
  <c r="H192" i="121"/>
  <c r="N25" i="120"/>
  <c r="P183" i="121"/>
  <c r="P189" i="121" s="1"/>
  <c r="K42" i="67"/>
  <c r="K45" i="67" s="1"/>
  <c r="M25" i="120"/>
  <c r="R183" i="121"/>
  <c r="R189" i="121" s="1"/>
  <c r="G226" i="67"/>
  <c r="G229" i="67" s="1"/>
  <c r="K226" i="67"/>
  <c r="K229" i="67" s="1"/>
  <c r="E150" i="120"/>
  <c r="G46" i="132"/>
  <c r="H46" i="132" s="1"/>
  <c r="K40" i="130"/>
  <c r="O38" i="130" s="1"/>
  <c r="M112" i="120"/>
  <c r="N60" i="120" l="1"/>
  <c r="M60" i="120"/>
  <c r="F139" i="120"/>
  <c r="F150" i="120" s="1"/>
  <c r="N112" i="120"/>
  <c r="J139" i="120"/>
  <c r="J150" i="120"/>
  <c r="M139" i="120"/>
  <c r="M150" i="120" s="1"/>
  <c r="D150" i="120"/>
  <c r="G246" i="67"/>
  <c r="G248" i="67" s="1"/>
  <c r="K246" i="67"/>
  <c r="K248" i="67" s="1"/>
  <c r="N139" i="120" l="1"/>
  <c r="N150" i="120" s="1"/>
</calcChain>
</file>

<file path=xl/comments1.xml><?xml version="1.0" encoding="utf-8"?>
<comments xmlns="http://schemas.openxmlformats.org/spreadsheetml/2006/main">
  <authors>
    <author>Sandra.Mota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cambiar mes de cierre</t>
        </r>
      </text>
    </comment>
  </commentList>
</comments>
</file>

<file path=xl/comments2.xml><?xml version="1.0" encoding="utf-8"?>
<comments xmlns="http://schemas.openxmlformats.org/spreadsheetml/2006/main">
  <authors>
    <author>Sandra.Mota</author>
    <author>karen mota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capitulo 5000 bienes muebles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CAPITULO 5000 INTANGIBLES</t>
        </r>
      </text>
    </comment>
    <comment ref="M56" authorId="1" shapeId="0">
      <text>
        <r>
          <rPr>
            <b/>
            <sz val="9"/>
            <color indexed="81"/>
            <rFont val="Tahoma"/>
            <family val="2"/>
          </rPr>
          <t>mota:</t>
        </r>
        <r>
          <rPr>
            <sz val="9"/>
            <color indexed="81"/>
            <rFont val="Tahoma"/>
            <family val="2"/>
          </rPr>
          <t xml:space="preserve">
EFECTIVO Y EQUIVALENTE</t>
        </r>
      </text>
    </comment>
    <comment ref="N56" authorId="1" shapeId="0">
      <text>
        <r>
          <rPr>
            <b/>
            <sz val="9"/>
            <color indexed="81"/>
            <rFont val="Tahoma"/>
            <family val="2"/>
          </rPr>
          <t>mota:</t>
        </r>
        <r>
          <rPr>
            <sz val="9"/>
            <color indexed="81"/>
            <rFont val="Tahoma"/>
            <family val="2"/>
          </rPr>
          <t xml:space="preserve">
SALDO EFECTIVO Y EQUIVALENTES</t>
        </r>
      </text>
    </comment>
    <comment ref="M58" authorId="1" shapeId="0">
      <text>
        <r>
          <rPr>
            <b/>
            <sz val="9"/>
            <color indexed="81"/>
            <rFont val="Tahoma"/>
            <family val="2"/>
          </rPr>
          <t xml:space="preserve"> mota:</t>
        </r>
        <r>
          <rPr>
            <sz val="9"/>
            <color indexed="81"/>
            <rFont val="Tahoma"/>
            <family val="2"/>
          </rPr>
          <t xml:space="preserve">
saldo inicio periodo</t>
        </r>
      </text>
    </comment>
    <comment ref="M60" authorId="1" shapeId="0">
      <text>
        <r>
          <rPr>
            <b/>
            <sz val="9"/>
            <color indexed="81"/>
            <rFont val="Tahoma"/>
            <family val="2"/>
          </rPr>
          <t xml:space="preserve"> mota:</t>
        </r>
        <r>
          <rPr>
            <sz val="9"/>
            <color indexed="81"/>
            <rFont val="Tahoma"/>
            <family val="2"/>
          </rPr>
          <t xml:space="preserve">
VARIACION TESORERIA</t>
        </r>
      </text>
    </comment>
  </commentList>
</comments>
</file>

<file path=xl/comments3.xml><?xml version="1.0" encoding="utf-8"?>
<comments xmlns="http://schemas.openxmlformats.org/spreadsheetml/2006/main">
  <authors>
    <author>Sandra.Mota</author>
  </authors>
  <commentList>
    <comment ref="I48" authorId="0" shape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redondeo</t>
        </r>
      </text>
    </comment>
  </commentList>
</comments>
</file>

<file path=xl/comments4.xml><?xml version="1.0" encoding="utf-8"?>
<comments xmlns="http://schemas.openxmlformats.org/spreadsheetml/2006/main">
  <authors>
    <author>Sandra.Mota</author>
  </authors>
  <commentList>
    <comment ref="F149" authorId="0" shape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presupuesto autorizado</t>
        </r>
      </text>
    </comment>
    <comment ref="G149" authorId="0" shapeId="0">
      <text>
        <r>
          <rPr>
            <b/>
            <sz val="9"/>
            <color indexed="81"/>
            <rFont val="Tahoma"/>
            <family val="2"/>
          </rPr>
          <t>Sandra.Mota:</t>
        </r>
        <r>
          <rPr>
            <sz val="9"/>
            <color indexed="81"/>
            <rFont val="Tahoma"/>
            <family val="2"/>
          </rPr>
          <t xml:space="preserve">
transferencias SAF</t>
        </r>
      </text>
    </comment>
  </commentList>
</comments>
</file>

<file path=xl/sharedStrings.xml><?xml version="1.0" encoding="utf-8"?>
<sst xmlns="http://schemas.openxmlformats.org/spreadsheetml/2006/main" count="4053" uniqueCount="1938">
  <si>
    <t>DEBE</t>
  </si>
  <si>
    <t>HABER</t>
  </si>
  <si>
    <t>TOTALES</t>
  </si>
  <si>
    <t>NOMBRE DE LA CUENTA</t>
  </si>
  <si>
    <t>E S T A D O S     F I N A N C I E R O S</t>
  </si>
  <si>
    <t>DESCRIPCION</t>
  </si>
  <si>
    <t>SUMAS TOTALES</t>
  </si>
  <si>
    <t>Elaboró</t>
  </si>
  <si>
    <t>Autorizó</t>
  </si>
  <si>
    <t>RESPONSABLE DE ELABORAR LA INFORMACION</t>
  </si>
  <si>
    <t>FIRMA:</t>
  </si>
  <si>
    <t>A C T I V O</t>
  </si>
  <si>
    <t>P A S I V O</t>
  </si>
  <si>
    <t>Servicios Personales</t>
  </si>
  <si>
    <t>Materiales y Suministros</t>
  </si>
  <si>
    <t>Servicios Generales</t>
  </si>
  <si>
    <t>ESTADO DE FLUJO DE EFECTIVO</t>
  </si>
  <si>
    <t>(CIFRAS EN PESOS Y CENTAVOS)</t>
  </si>
  <si>
    <t>Efectivo</t>
  </si>
  <si>
    <t>Efectivo y Equivalente de Efectivo</t>
  </si>
  <si>
    <t>ACTIVO CIRCULANTE</t>
  </si>
  <si>
    <t>Bienes Muebles</t>
  </si>
  <si>
    <t>Equipo de Transporte</t>
  </si>
  <si>
    <t>PASIVO CIRCULANTE</t>
  </si>
  <si>
    <t>EFECTIVO</t>
  </si>
  <si>
    <t>ESTADO DE SITUACIÓN FINANCIERA</t>
  </si>
  <si>
    <t>Otros Ingresos Financieros</t>
  </si>
  <si>
    <t>01111</t>
  </si>
  <si>
    <t>01123</t>
  </si>
  <si>
    <t>01241</t>
  </si>
  <si>
    <t>01242</t>
  </si>
  <si>
    <t>01244</t>
  </si>
  <si>
    <t>01246</t>
  </si>
  <si>
    <t>01247</t>
  </si>
  <si>
    <t>01263</t>
  </si>
  <si>
    <t>00821</t>
  </si>
  <si>
    <t>00822</t>
  </si>
  <si>
    <t>00824</t>
  </si>
  <si>
    <t>00825</t>
  </si>
  <si>
    <t>00826</t>
  </si>
  <si>
    <t>00827</t>
  </si>
  <si>
    <t>02117</t>
  </si>
  <si>
    <t>02111</t>
  </si>
  <si>
    <t>02112</t>
  </si>
  <si>
    <t>04319</t>
  </si>
  <si>
    <t>05111</t>
  </si>
  <si>
    <t>05113</t>
  </si>
  <si>
    <t>05114</t>
  </si>
  <si>
    <t>05115</t>
  </si>
  <si>
    <t>05121</t>
  </si>
  <si>
    <t>05126</t>
  </si>
  <si>
    <t>05131</t>
  </si>
  <si>
    <t>05132</t>
  </si>
  <si>
    <t>05133</t>
  </si>
  <si>
    <t>05134</t>
  </si>
  <si>
    <t>05137</t>
  </si>
  <si>
    <t>EQUIPO DE TRANSPORTE</t>
  </si>
  <si>
    <t>MAQUINARIA, OTROS EQUIPOS Y HERRAMIENTAS</t>
  </si>
  <si>
    <t>COLECCIONES,OBRAS DE ARTE Y OBJETOS VALIOSOS</t>
  </si>
  <si>
    <t>DEPRECIACIÓN ACUMULADA DE BIENES MUEBLES</t>
  </si>
  <si>
    <t>SERVICIOS PERSONALES POR PAGAR A CORTO PLAZO</t>
  </si>
  <si>
    <t>PROVEEDORES POR PAGAR A CORTO</t>
  </si>
  <si>
    <t>OTROS INGRESOS FINANCIEROS</t>
  </si>
  <si>
    <t>REMUNERACIONES ADICIONALES Y ESPECIALES</t>
  </si>
  <si>
    <t>SEGURIDAD SOCIAL</t>
  </si>
  <si>
    <t>REMUNERACIONES AL PERSONAL DE CARACTER PERMANENTE.</t>
  </si>
  <si>
    <t>ALIMENTOS Y UTENSILIOS</t>
  </si>
  <si>
    <t>COMBUSTIBLES, LUBRICANTES Y ADITIVOS</t>
  </si>
  <si>
    <t>SERVICIOS BASICOS</t>
  </si>
  <si>
    <t>SERVICIOS DE ARRENDAMIENTO</t>
  </si>
  <si>
    <t>SERVICIOS PROFESIONALES, CIENTIFICOS Y TECNICOS Y OTROS SERVICIOS</t>
  </si>
  <si>
    <t>SERVICIOS FINANCIEROS, BANCARIOS Y COMERCIALES</t>
  </si>
  <si>
    <t>SERVICIOS DE TRASLADO Y VIATICOS</t>
  </si>
  <si>
    <t>SERVICIOS OFICIALES</t>
  </si>
  <si>
    <t>PRESUPUESTO DE EGRESOS POR EJERCER</t>
  </si>
  <si>
    <t>PRESUPUESTO DE EGRESOS COMPROMETIDO</t>
  </si>
  <si>
    <t>PRESUPUESTO DE EGRESOS DEVENGADO</t>
  </si>
  <si>
    <t>PRESUPUESTO DE EGRESOS EJERCIDO</t>
  </si>
  <si>
    <t>PRESUPUESTO DE EGRESOS PAGADO</t>
  </si>
  <si>
    <t>DEUDORES DIVERSOS POR COBRAR A CORTO PLAZO</t>
  </si>
  <si>
    <t>MOBILIARIO Y EQUIPO EDUCACIONAL Y RECREATIVO</t>
  </si>
  <si>
    <t>TRANSFERENCIAS INTERNAS Y ASIGNACIONES AL SECTOR PÚBLICO</t>
  </si>
  <si>
    <t>04221</t>
  </si>
  <si>
    <t>MOBILIARIO Y EQUIPO DE ADMINISTRACIÓN</t>
  </si>
  <si>
    <t>MATERIALES DE ADMINISTRACIÓN, EMISIÓN DE DOCUMENTOS Y ARTÍCULOS OFICIALES</t>
  </si>
  <si>
    <t>01116</t>
  </si>
  <si>
    <t>PROY</t>
  </si>
  <si>
    <t>CTA</t>
  </si>
  <si>
    <t>CUENTA: PRESUPUESTO EJERCIDO</t>
  </si>
  <si>
    <t>SALDO MES ANTERIOR</t>
  </si>
  <si>
    <t>S.FINAL</t>
  </si>
  <si>
    <t>00825-000-0000-0000-00-PRESUPUESTO DE EGRESOS DEVENGADO</t>
  </si>
  <si>
    <t xml:space="preserve">00825-010-1001-0000-00-CAPACITACION PRESENCIAL Y A DISTANCIA DIRIGIDOS A </t>
  </si>
  <si>
    <t>00825-020-2001-3611-00-DIFUSION POR RADIO, TELEVISION Y OTROS MEDIOS DE M</t>
  </si>
  <si>
    <t>00825-040-0000-0000-00-DIRECCION DE TECNOLOGIAS DE INFORMACION</t>
  </si>
  <si>
    <t>00825-040-4001-2941-00-REFACCIONES Y ACCESORIOS MENORES DE EQUIPO DE COMP</t>
  </si>
  <si>
    <t>00825-040-4001-3171-00-SERVICIOS DE ACCESO DE INTERNET, REDES Y PROCESAMI</t>
  </si>
  <si>
    <t>00825-040-4001-3571-00-INSTALACION, REPARACION Y MANTENIMIENTO DE MAQUINA</t>
  </si>
  <si>
    <t>00825-050-0000-0000-00-DIRECCION DE ADMINISTRACION Y FINANZAS</t>
  </si>
  <si>
    <t>00825-050-5001-1431-00-APORTACIONES AL SISTEMA PARA EL RETIRO O A LA ADMI</t>
  </si>
  <si>
    <t>00825-050-5001-1441-00-PRIMAS POR SEGURO DE VIDA DEL PERSONAL CIVIL</t>
  </si>
  <si>
    <t>00825-050-5001-1543-00-ESTANCIAS DE DESARROLLO INFANTIL</t>
  </si>
  <si>
    <t>00825-050-5002-0000-00-GESTIONAR EL PRESUPUESTO CON CRITERIOS DE RACIONAL</t>
  </si>
  <si>
    <t>00825-050-5002-2141-00-MATERIALES, UTILES Y EQUIPOS MENORES DE TECNOLOGIA</t>
  </si>
  <si>
    <t>00825-050-5002-2941-00-REFACCIONES Y ACCESORIOS MENORES DE EQUIPO DE COMP</t>
  </si>
  <si>
    <t>00825-050-5002-3112-00-SERVICIO DE ENERGIA ELECTRICA</t>
  </si>
  <si>
    <t>00825-050-5002-3311-00-SERVICIOS LEGALES, DE CONTABILIDAD, AUDITORIA Y RE</t>
  </si>
  <si>
    <t>00825-050-5002-3521-00-INSTALACION, REPARACION Y MANTENIMIENTO DE MOBILIA</t>
  </si>
  <si>
    <t>00825-050-5002-3553-00-REPARACION, MANTENIMIENTO Y CONSERVACION DE EQUIPO</t>
  </si>
  <si>
    <t>00824-000-0000-0000-00-PRESUPUESTO DE EGRESOS COMPROMETIDO</t>
  </si>
  <si>
    <t xml:space="preserve">00824-010-1001-0000-00-CAPACITACION PRESENCIAL Y A DISTANCIA DIRIGIDOS A </t>
  </si>
  <si>
    <t>00824-020-2001-3611-00-DIFUSION POR RADIO, TELEVISION Y OTROS MEDIOS DE M</t>
  </si>
  <si>
    <t>00824-040-0000-0000-00-DIRECCION DE TECNOLOGIAS DE INFORMACION</t>
  </si>
  <si>
    <t>00824-040-4001-2941-00-REFACCIONES Y ACCESORIOS MENORES DE EQUIPO DE COMP</t>
  </si>
  <si>
    <t>00824-040-4001-3171-00-SERVICIOS DE ACCESO DE INTERNET, REDES Y PROCESAMI</t>
  </si>
  <si>
    <t>00824-040-4001-3571-00-INSTALACION, REPARACION Y MANTENIMIENTO DE MAQUINA</t>
  </si>
  <si>
    <t>00824-050-0000-0000-00-DIRECCION DE ADMINISTRACION Y FINANZAS</t>
  </si>
  <si>
    <t>00824-050-5001-1431-00-APORTACIONES AL SISTEMA PARA EL RETIRO O A LA ADMI</t>
  </si>
  <si>
    <t>00824-050-5001-1441-00-PRIMAS POR SEGURO DE VIDA DEL PERSONAL CIVIL</t>
  </si>
  <si>
    <t>00824-050-5001-1543-00-ESTANCIAS DE DESARROLLO INFANTIL</t>
  </si>
  <si>
    <t>00824-050-5002-0000-00-GESTIONAR EL PRESUPUESTO CON CRITERIOS DE RACIONAL</t>
  </si>
  <si>
    <t>00824-050-5002-2141-00-MATERIALES, UTILES Y EQUIPOS MENORES DE TECNOLOGIA</t>
  </si>
  <si>
    <t>00824-050-5002-2941-00-REFACCIONES Y ACCESORIOS MENORES DE EQUIPO DE COMP</t>
  </si>
  <si>
    <t>00824-050-5002-3112-00-SERVICIO DE ENERGIA ELECTRICA</t>
  </si>
  <si>
    <t>00824-050-5002-3311-00-SERVICIOS LEGALES, DE CONTABILIDAD, AUDITORIA Y RE</t>
  </si>
  <si>
    <t>00824-050-5002-3521-00-INSTALACION, REPARACION Y MANTENIMIENTO DE MOBILIA</t>
  </si>
  <si>
    <t>00824-050-5002-3553-00-REPARACION, MANTENIMIENTO Y CONSERVACION DE EQUIPO</t>
  </si>
  <si>
    <t>PROYECTO</t>
  </si>
  <si>
    <t>PARTIDA</t>
  </si>
  <si>
    <t>CONCEPTO</t>
  </si>
  <si>
    <t>PRESUPUESTO MODIFICADO</t>
  </si>
  <si>
    <t>CONGRESOS Y CONVENCIONES</t>
  </si>
  <si>
    <t>PRIMA QUINQUENAL POR AÑOS DE SERVICIOS EFECTIVOS PRESTADOS</t>
  </si>
  <si>
    <t>APORTACIONES AL SISTEMA PARA EL RETIRO O A LA ADMINISTRACION DE FONDOS PARA EL RETIRO Y AHORRO SOLIDARIO</t>
  </si>
  <si>
    <t>PRIMAS POR SEGURO DE VIDA DEL PERSONAL DE CIVIL</t>
  </si>
  <si>
    <t>ESTANCIAS DE DESARROLLO INFANTIL</t>
  </si>
  <si>
    <t>TOTAL PRESUPUESTO APROBADO</t>
  </si>
  <si>
    <t>01254</t>
  </si>
  <si>
    <t xml:space="preserve"> LICENCIAS</t>
  </si>
  <si>
    <t>NOMBRE</t>
  </si>
  <si>
    <t>SERVICIOS PERSONALES</t>
  </si>
  <si>
    <t>REMUNERACIONES AL PERSONAL DE CARÁCTER PERMANENTE</t>
  </si>
  <si>
    <t>MATERIALES Y SUMINISTROS</t>
  </si>
  <si>
    <t>SERVICIOS GENERALES</t>
  </si>
  <si>
    <t>ARRENDAMIENTO DE ACTIVOS INTANGIBLES</t>
  </si>
  <si>
    <t>SERVICIOS PROFESIONALES, CIENTIFICOS, TECNICOS Y OTROS SERVICIOS</t>
  </si>
  <si>
    <t>SEGURO DE BIENES PATRIMONIALES</t>
  </si>
  <si>
    <t>SERVICIO DE JARDINERÍA Y FUMIGACIÓN</t>
  </si>
  <si>
    <t>OTROS SERVICIOS GENERALES</t>
  </si>
  <si>
    <t>IMPUESTOS Y DERECHOS</t>
  </si>
  <si>
    <t>TRANSFERENCIAS, ASIGNACIONES, SUBSIDIOS Y OTRAS AYUDAS</t>
  </si>
  <si>
    <t>AYUDAS SOCIALES</t>
  </si>
  <si>
    <t>PREMIOS</t>
  </si>
  <si>
    <t>BIENES MUEBLES, INMUEBLES E INTANGIBLES</t>
  </si>
  <si>
    <t>LICENCIAS INFORMÁTICAS E INTELECTUALES</t>
  </si>
  <si>
    <t>OTRAS PRESTACIONES SOCIALES Y ECONÓMICAS</t>
  </si>
  <si>
    <t>TOTAL PROYECTO 1001</t>
  </si>
  <si>
    <t>CAMPAÑA DE DIFUSIÓN</t>
  </si>
  <si>
    <t>TOTAL PROYECTO 2001</t>
  </si>
  <si>
    <t>TOTAL PROYECTO 2002</t>
  </si>
  <si>
    <t>TOTAL PROYECTO 3001</t>
  </si>
  <si>
    <t>TOTAL PROYECTO 4001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</si>
  <si>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40 Dirección de Tecnologias de Información</t>
    </r>
  </si>
  <si>
    <t>TOTAL PROYECTO 5001</t>
  </si>
  <si>
    <t>GESTIONAR EL PRESUPUESTO CON CRITERIO DE RACIONALIDAD</t>
  </si>
  <si>
    <t>TOTAL PROYECTO 5002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</si>
  <si>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50 Dirección de Administración y Finanzas</t>
    </r>
  </si>
  <si>
    <t>TOTAL PROYECTO 6002</t>
  </si>
  <si>
    <t>TOTAL PROYECTO 6003</t>
  </si>
  <si>
    <t>TOTAL PROYECTO 6005</t>
  </si>
  <si>
    <t>TOTAL PROYECTO 7001</t>
  </si>
  <si>
    <t>.</t>
  </si>
  <si>
    <t>Ayudas Sociales</t>
  </si>
  <si>
    <t>01265</t>
  </si>
  <si>
    <t>AMORTIZACIÓN ACUMULADA DE ACTIVOS INTANGIBLES</t>
  </si>
  <si>
    <t>05139</t>
  </si>
  <si>
    <t>Bienes Intangibles</t>
  </si>
  <si>
    <t>ENE-MAY</t>
  </si>
  <si>
    <t>01112</t>
  </si>
  <si>
    <t>BANCOS/TESORERIA</t>
  </si>
  <si>
    <t>00824-050-5002-3331-00-SERVICIOS DE CONSULTORIA ADMINISTRATIVA, PROCESOS,</t>
  </si>
  <si>
    <t>00824-080-8001-3831-00-CONGRESOS Y CONVENCIONES</t>
  </si>
  <si>
    <t>00825-050-5001-3981-00-IMPUESTO SOBRE NOMINAS</t>
  </si>
  <si>
    <t>00825-050-5002-3711-00-PASAJES AEREOS NACIONALES</t>
  </si>
  <si>
    <t>OTROS IMPUESTOS DERIVADOS DE UNA RELACIÓN LABORAL</t>
  </si>
  <si>
    <t>00822-000-0000-0000-00-PRESUPUESTO DE EGRESOS POR EJERCER</t>
  </si>
  <si>
    <t xml:space="preserve">00822-010-1001-0000-00-CAPACITACION PRESENCIAL Y A DISTANCIA DIRIGIDOS A </t>
  </si>
  <si>
    <t>00822-020-2001-3611-00-DIFUSION POR RADIO, TELEVISION Y OTROS MEDIOS DE M</t>
  </si>
  <si>
    <t>00822-040-0000-0000-00-DIRECCION DE TECNOLOGIAS DE INFORMACION</t>
  </si>
  <si>
    <t>00822-040-4001-2941-00-REFACCIONES Y ACCESORIOS MENORES DE EQUIPO DE COMP</t>
  </si>
  <si>
    <t>00822-040-4001-3171-00-SERVICIOS DE ACCESO DE INTERNET, REDES Y PROCESAMI</t>
  </si>
  <si>
    <t>00822-040-4001-3571-00-INSTALACION, REPARACION Y MANTENIMIENTO DE MAQUINA</t>
  </si>
  <si>
    <t>00822-050-5001-1411-00-APORTACIONES A INSTITUCIONES DE SEGURIDAD SOCIAL.</t>
  </si>
  <si>
    <t>00822-050-5001-1431-00-APORTACIONES AL SISTEMA PARA EL RETIRO O A LA ADMI</t>
  </si>
  <si>
    <t>00822-050-5001-1441-00-PRIMAS POR SEGURO DE VIDA DEL PERSONAL CIVIL</t>
  </si>
  <si>
    <t>00822-050-5001-1543-00-ESTANCIAS DE DESARROLLO INFANTIL</t>
  </si>
  <si>
    <t>00822-050-5002-0000-00-GESTIONAR EL PRESUPUESTO CON CRITERIOS DE RACIONAL</t>
  </si>
  <si>
    <t>00822-050-5002-2111-00-MATERIALES, UTILES Y EQUIPOS MENORES DE OFICINA</t>
  </si>
  <si>
    <t>00822-050-5002-2141-00-MATERIALES, UTILES Y EQUIPOS MENORES DE TECNOLOGIA</t>
  </si>
  <si>
    <t>00822-050-5002-3112-00-SERVICIO DE ENERGIA ELECTRICA</t>
  </si>
  <si>
    <t>00822-050-5002-3141-00-TELEFONIA TRADICIONAL</t>
  </si>
  <si>
    <t>00822-050-5002-3221-00-ARRENDAMIENTO DE EDIFICIOS</t>
  </si>
  <si>
    <t>00822-050-5002-3311-00-SERVICIOS LEGALES, DE CONTABILIDAD, AUDITORIA Y RE</t>
  </si>
  <si>
    <t>00822-050-5002-3381-00-SERVICIOS DE VIGILANCIA</t>
  </si>
  <si>
    <t>00822-050-5002-3411-00-SERVICIOS FINANCIEROS Y BANCARIOS</t>
  </si>
  <si>
    <t>00822-050-5002-3451-00-SEGURO DE BIENES PATRIMONIALES</t>
  </si>
  <si>
    <t>00822-050-5002-3521-00-INSTALACION, REPARACION Y MANTENIMIENTO DE MOBILIA</t>
  </si>
  <si>
    <t>00822-050-5002-3553-00-REPARACION, MANTENIMIENTO Y CONSERVACION DE EQUIPO</t>
  </si>
  <si>
    <t>00822-080-8001-3831-00-CONGRESOS Y CONVENCIONES</t>
  </si>
  <si>
    <t>00826-000-0000-0000-00-PRESUPUESTO DE EGRESOS EJERCIDO</t>
  </si>
  <si>
    <t xml:space="preserve">00826-010-1001-0000-00-CAPACITACION PRESENCIAL Y A DISTANCIA DIRIGIDOS A </t>
  </si>
  <si>
    <t>00826-020-2001-3611-00-DIFUSION POR RADIO, TELEVISION Y OTROS MEDIOS DE M</t>
  </si>
  <si>
    <t>00826-040-0000-0000-00-DIRECCION DE TECNOLOGIAS DE INFORMACION</t>
  </si>
  <si>
    <t>00826-040-4001-2941-00-REFACCIONES Y ACCESORIOS MENORES DE EQUIPO DE COMP</t>
  </si>
  <si>
    <t>00826-040-4001-3171-00-SERVICIOS DE ACCESO DE INTERNET, REDES Y PROCESAMI</t>
  </si>
  <si>
    <t>00826-040-4001-3571-00-INSTALACION, REPARACION Y MANTENIMIENTO DE MAQUINA</t>
  </si>
  <si>
    <t>00826-050-0000-0000-00-DIRECCION DE ADMINISTRACION Y FINANZAS</t>
  </si>
  <si>
    <t>00826-050-5001-1431-00-APORTACIONES AL SISTEMA PARA EL RETIRO O A LA ADMI</t>
  </si>
  <si>
    <t>00826-050-5001-1441-00-PRIMAS POR SEGURO DE VIDA DEL PERSONAL CIVIL</t>
  </si>
  <si>
    <t>00826-050-5002-0000-00-GESTIONAR EL PRESUPUESTO CON CRITERIOS DE RACIONAL</t>
  </si>
  <si>
    <t>00826-050-5002-2141-00-MATERIALES, UTILES Y EQUIPOS MENORES DE TECNOLOGIA</t>
  </si>
  <si>
    <t>00826-050-5002-2941-00-REFACCIONES Y ACCESORIOS MENORES DE EQUIPO DE COMP</t>
  </si>
  <si>
    <t>00826-050-5002-3112-00-SERVICIO DE ENERGIA ELECTRICA</t>
  </si>
  <si>
    <t>00826-050-5002-3311-00-SERVICIOS LEGALES, DE CONTABILIDAD, AUDITORIA Y RE</t>
  </si>
  <si>
    <t>00826-050-5002-3521-00-INSTALACION, REPARACION Y MANTENIMIENTO DE MOBILIA</t>
  </si>
  <si>
    <t>00826-080-0000-0000-00-DIRECCION DE DATOS PERSONALES</t>
  </si>
  <si>
    <t>00826-080-8001-0000-00-EVENTOS EN MATERIA DE PROTECCION DE DATOS PERSONAL</t>
  </si>
  <si>
    <t>00826-080-8001-3831-00-CONGRESOS Y CONVENCIONES</t>
  </si>
  <si>
    <t>00827-000-0000-0000-00-PRESUPUESTO DE EGRESOS PAGADO</t>
  </si>
  <si>
    <t xml:space="preserve">00827-010-1001-0000-00-CAPACITACION PRESENCIAL Y A DISTANCIA DIRIGIDOS A </t>
  </si>
  <si>
    <t>00827-020-2001-3611-00-DIFUSION POR RADIO, TELEVISION Y OTROS MEDIOS DE M</t>
  </si>
  <si>
    <t>00827-040-0000-0000-00-DIRECCION DE TECNOLOGIAS DE INFORMACION</t>
  </si>
  <si>
    <t>00827-040-4001-2941-00-REFACCIONES Y ACCESORIOS MENORES DE EQUIPO DE COMP</t>
  </si>
  <si>
    <t>00827-040-4001-3171-00-SERVICIOS DE ACCESO DE INTERNET, REDES Y PROCESAMI</t>
  </si>
  <si>
    <t>00827-040-4001-3571-00-INSTALACION, REPARACION Y MANTENIMIENTO DE MAQUINA</t>
  </si>
  <si>
    <t>00827-050-0000-0000-00-DIRECCION DE ADMINISTRACION Y FINANZAS</t>
  </si>
  <si>
    <t>00827-050-5001-1431-00-APORTACIONES AL SISTEMA PARA EL RETIRO O A LA ADMI</t>
  </si>
  <si>
    <t>00827-050-5001-1441-00-PRIMAS POR SEGURO DE VIDA DEL PERSONAL CIVIL</t>
  </si>
  <si>
    <t>00827-050-5001-1543-00-ESTANCIAS DE DESARROLLO INFANTIL</t>
  </si>
  <si>
    <t>00827-050-5002-2141-00-MATERIALES, UTILES Y EQUIPOS MENORES DE TECNOLOGIA</t>
  </si>
  <si>
    <t>00827-050-5002-2941-00-REFACCIONES Y ACCESORIOS MENORES DE EQUIPO DE COMP</t>
  </si>
  <si>
    <t>00827-050-5002-3112-00-SERVICIO DE ENERGIA ELECTRICA</t>
  </si>
  <si>
    <t>00827-050-5002-3311-00-SERVICIOS LEGALES, DE CONTABILIDAD, AUDITORIA Y RE</t>
  </si>
  <si>
    <t>00827-050-5002-3521-00-INSTALACION, REPARACION Y MANTENIMIENTO DE MOBILIA</t>
  </si>
  <si>
    <t>00827-050-5002-3553-00-REPARACION, MANTENIMIENTO Y CONSERVACION DE EQUIPO</t>
  </si>
  <si>
    <t>00827-050-5002-3711-00-PASAJES AEREOS NACIONALES</t>
  </si>
  <si>
    <t>00827-080-0000-0000-00-DIRECCION DE DATOS PERSONALES</t>
  </si>
  <si>
    <t>00827-080-8001-0000-00-EVENTOS EN MATERIA DE PROTECCION DE DATOS PERSONAL</t>
  </si>
  <si>
    <t>00827-080-8001-3831-00-CONGRESOS Y CONVENCIONES</t>
  </si>
  <si>
    <t>00825-080-0000-0000-00-DIRECCION DE DATOS PERSONALES</t>
  </si>
  <si>
    <t>00825-080-8001-0000-00-EVENTOS EN MATERIA DE PROTECCION DE DATOS PERSONAL</t>
  </si>
  <si>
    <t>00825-080-8001-3831-00-CONGRESOS Y CONVENCIONES</t>
  </si>
  <si>
    <t>00826-050-5002-3553-00-REPARACION, MANTENIMIENTO Y CONSERVACION DE EQUIPO</t>
  </si>
  <si>
    <t>00826-050-5001-1543-00-ESTANCIAS DE DESARROLLO INFANTIL</t>
  </si>
  <si>
    <t>05138</t>
  </si>
  <si>
    <t>00823-000-0000-0000-00-MODIFICACIONES AL PRESUPUESTO DE EGRESOS APROBADO</t>
  </si>
  <si>
    <t xml:space="preserve">00823-010-1001-0000-00-CAPACITACION PRESENCIAL Y A DISTANCIA DIRIGIDOS A </t>
  </si>
  <si>
    <t>00823-020-2001-3611-00-DIFUSION POR RADIO, TELEVISION Y OTROS MEDIOS DE M</t>
  </si>
  <si>
    <t>00823-040-0000-0000-00-DIRECCION DE TECNOLOGIAS DE INFORMACION</t>
  </si>
  <si>
    <t>00823-040-4001-2941-00-REFACCIONES Y ACCESORIOS MENORES DE EQUIPO DE COMP</t>
  </si>
  <si>
    <t>00823-040-4001-3171-00-SERVICIOS DE ACCESO DE INTERNET, REDES Y PROCESAMI</t>
  </si>
  <si>
    <t>00823-040-4001-3571-00-INSTALACION, REPARACION Y MANTENIMIENTO DE MAQUINA</t>
  </si>
  <si>
    <t>00823-050-0000-0000-00-DIRECCION DE ADMINISTRACION Y FINANZAS</t>
  </si>
  <si>
    <t>00823-050-5001-1431-00-APORTACIONES AL SISTEMA PARA EL RETIRO O A LA ADMI</t>
  </si>
  <si>
    <t>00823-050-5001-1543-00-ESTANCIAS DE DESARROLLO INFANTIL</t>
  </si>
  <si>
    <t>00823-050-5002-0000-00-GESTIONAR EL PRESUPUESTO CON CRITERIOS DE RACIONAL</t>
  </si>
  <si>
    <t>00823-050-5002-2141-00-MATERIALES, UTILES Y EQUIPOS MENORES DE TECNOLOGIA</t>
  </si>
  <si>
    <t>00823-050-5002-3112-00-SERVICIO DE ENERGIA ELECTRICA</t>
  </si>
  <si>
    <t>00823-050-5002-3311-00-SERVICIOS LEGALES, DE CONTABILIDAD, AUDITORIA Y RE</t>
  </si>
  <si>
    <t>00823-050-5002-3521-00-INSTALACION, REPARACION Y MANTENIMIENTO DE MOBILIA</t>
  </si>
  <si>
    <t>00823-050-5002-3553-00-REPARACION, MANTENIMIENTO Y CONSERVACION DE EQUIPO</t>
  </si>
  <si>
    <t>00823-080-0000-0000-00-DIRECCION DE DATOS PERSONALES</t>
  </si>
  <si>
    <t>00823-080-8001-0000-00-EVENTOS EN MATERIA DE PROTECCION DE DATOS PERSONAL</t>
  </si>
  <si>
    <t>00823-080-8001-3831-00-CONGRESOS Y CONVENCIONES</t>
  </si>
  <si>
    <t>SALDO INICIAL</t>
  </si>
  <si>
    <t>AMPL</t>
  </si>
  <si>
    <t>REDU</t>
  </si>
  <si>
    <t>CUENTA: PRESUPUESTO COMPROMETIDO</t>
  </si>
  <si>
    <t>CUENTA: PRESUPUESTO POR EJERCER</t>
  </si>
  <si>
    <t>CUENTA: PRESUPUESTO PAGADO</t>
  </si>
  <si>
    <t>Devengado</t>
  </si>
  <si>
    <t>TOTAL PROYECTO 8001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</si>
  <si>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80 Dirección de Datos Personales</t>
    </r>
  </si>
  <si>
    <t>SUELDOS BASE AL PERSONAL PERMANENTE</t>
  </si>
  <si>
    <t>PRIMA DE VACACIONES</t>
  </si>
  <si>
    <t>APORTACIONES A INSTITUCIONES DE SEGURIDAD SOCIAL</t>
  </si>
  <si>
    <t>APORTACIONES A FONDOS DE VIVIENDA</t>
  </si>
  <si>
    <t>MATERIAL DE LIMPIEZA</t>
  </si>
  <si>
    <t>PRODUCTOS ALIMENTICIOS Y BEBIDAS PARA PERSONAS</t>
  </si>
  <si>
    <t>MATERIALES COMPLEMENTARIOS</t>
  </si>
  <si>
    <t>VESTUARIO Y UNIFORMES</t>
  </si>
  <si>
    <t>HERRAMIENTAS MENORES</t>
  </si>
  <si>
    <t>AGUA POTABLE</t>
  </si>
  <si>
    <t>ARRENDAMIENTO DE EDIFICIOS</t>
  </si>
  <si>
    <t>SERVICIOS FINANCIEROS Y BANCARIOS</t>
  </si>
  <si>
    <t>SERVICIOS DE LIMPIEZA Y MANEJO DE DESECHOS</t>
  </si>
  <si>
    <t>00822-050-5002-2961-00-REFACCIONES Y ACCESORIOS MENORES DE EQUIPO DE TRAN</t>
  </si>
  <si>
    <t>00823-050-5002-2961-00-REFACCIONES Y ACCESORIOS MENORES DE EQUIPO DE TRAN</t>
  </si>
  <si>
    <t>00824-050-5002-2961-00-REFACCIONES Y ACCESORIOS MENORES DE EQUIPO DE TRAN</t>
  </si>
  <si>
    <t>00825-050-5002-2961-00-REFACCIONES Y ACCESORIOS MENORES DE EQUIPO DE TRAN</t>
  </si>
  <si>
    <t>00826-050-5002-2961-00-REFACCIONES Y ACCESORIOS MENORES DE EQUIPO DE TRAN</t>
  </si>
  <si>
    <t>00827-050-5002-2961-00-REFACCIONES Y ACCESORIOS MENORES DE EQUIPO DE TRAN</t>
  </si>
  <si>
    <t>00311</t>
  </si>
  <si>
    <t>APORTACIONES</t>
  </si>
  <si>
    <t>00822-020-2001-0000-00-CAMPAÑA DE DIFUSION</t>
  </si>
  <si>
    <t>00822-050-5001-3981-00-IMPUESTO SOBRE NOMINAS</t>
  </si>
  <si>
    <t>00824-020-2001-0000-00-CAMPAÑA DE DIFUSION</t>
  </si>
  <si>
    <t>00824-050-5001-3981-00-IMPUESTO SOBRE NOMINAS</t>
  </si>
  <si>
    <t>00827-020-2001-0000-00-CAMPAÑA DE DIFUSION</t>
  </si>
  <si>
    <t>00827-050-5001-3981-00-IMPUESTO SOBRE NOMINAS</t>
  </si>
  <si>
    <t>00823-020-2002-3362-00-SERVICIOS DE IMPRESION</t>
  </si>
  <si>
    <t>SERVICIOS DE IMPRESIÓN</t>
  </si>
  <si>
    <t>PASAJES AÉREOS NACIONALES</t>
  </si>
  <si>
    <t>PASAJES TERRESTRES NACIONALES</t>
  </si>
  <si>
    <t>MATERIALES, ACCESORIOS Y SUMINISTROS MÉDICOS</t>
  </si>
  <si>
    <t xml:space="preserve">00824-050-5001-1521-00-LIQUIDACIONES POR INDEMNIZACIONES Y POR SUELDOS Y </t>
  </si>
  <si>
    <t xml:space="preserve">00825-050-5001-1521-00-LIQUIDACIONES POR INDEMNIZACIONES Y POR SUELDOS Y </t>
  </si>
  <si>
    <t xml:space="preserve">00826-050-5001-1521-00-LIQUIDACIONES POR INDEMNIZACIONES Y POR SUELDOS Y </t>
  </si>
  <si>
    <t xml:space="preserve">00827-050-5001-1521-00-LIQUIDACIONES POR INDEMNIZACIONES Y POR SUELDOS Y </t>
  </si>
  <si>
    <t>01111 EFECTIVO</t>
  </si>
  <si>
    <t>01112 BANCOS/TESORERIA</t>
  </si>
  <si>
    <t>01123 DEUDORES DIVERSOS POR COBRAR A CORTO PLAZO</t>
  </si>
  <si>
    <t>01241 MOBILIARIO Y EQUIPO DE ADMINISTRACION</t>
  </si>
  <si>
    <t>01242 MOBILIARIO Y EQUIPO EDUCACIONAL Y RECREATIVO</t>
  </si>
  <si>
    <t>01244 EQUIPO DE TRANSPORTE</t>
  </si>
  <si>
    <t>01246 MAQUINARIA, OTROS EQUIPOS Y HERRAMIENTAS</t>
  </si>
  <si>
    <t>01247 COLECCIONES, OBRAS DE ARTE Y OBJETOS VALIOSOS</t>
  </si>
  <si>
    <t>01254 LICENCIAS</t>
  </si>
  <si>
    <t>01263 DEPRECIACION ACUMULADA DE BIENES</t>
  </si>
  <si>
    <t>01265 AMORTIZACION ACUMULADA DE ACTIVOS INTANGIBLES</t>
  </si>
  <si>
    <t>04221 TRANSFERENCIAS INTERNAS Y ASIGNACIONES AL SECTOR PUBLICO</t>
  </si>
  <si>
    <t>00311 APORTACIONES</t>
  </si>
  <si>
    <t>02111 SERVICIOS PERSONALES POR PAGAR A CORTO PLAZO</t>
  </si>
  <si>
    <t>02117 RETENCIONES Y CONTRIBUCIONES PARA PAGAR A CORTO PLAZO</t>
  </si>
  <si>
    <t>04319 OTROS INGRESOS FINANCIEROS</t>
  </si>
  <si>
    <t>05111 REMUNERACIONES AL PERSONAL DE CARACTER PERMANENTE.</t>
  </si>
  <si>
    <t>05112 REMUNERACIONES AL PERSONAL DE CARACTER TRANSITORIO</t>
  </si>
  <si>
    <t>05113 REMUNERACIONES ADICIONALES Y ESPECIALES</t>
  </si>
  <si>
    <t>05114 SEGURIDAD SOCIAL</t>
  </si>
  <si>
    <t>05115 OTRAS PRESTACIONES SOCIALES Y ECONOMICAS</t>
  </si>
  <si>
    <t>05121 MATERIALES DE ADMINISTRACION, EMISION DE DOCUMENTOS Y ARTICULOS OFICIALES</t>
  </si>
  <si>
    <t>05126 COMBUSTIBLES, LUBRICANTES Y ADITIVOS</t>
  </si>
  <si>
    <t>05131 SERVICIOS BASICOS</t>
  </si>
  <si>
    <t>05132 SERVICIOS DE ARRENDAMIENTO</t>
  </si>
  <si>
    <t>05133 SERVICIOS PROFESIONALES, CIENTIFICOS Y TECNICOS Y OTROS SERVICIOS</t>
  </si>
  <si>
    <t>05134 SERVICIOS FINANCIEROS, BANCARIOS Y COMERCIALES</t>
  </si>
  <si>
    <t>05137 SERVICIOS DE TRASLADO Y VIATICOS</t>
  </si>
  <si>
    <t>05138 SERVICIOS OFICIALES</t>
  </si>
  <si>
    <t>05139 IMPUESTO SOBRE NOMINA Y OTROS QUE SE DERIVEN DE UNA RELACION LABORAL</t>
  </si>
  <si>
    <t>00822 PRESUPUESTO DE EGRESOS POR EJERCER</t>
  </si>
  <si>
    <t>00824 PRESUPUESTO DE EGRESOS COMPROMETIDO</t>
  </si>
  <si>
    <t>00825 PRESUPUESTO DE EGRESOS DEVENGADO</t>
  </si>
  <si>
    <t>00826 PRESUPUESTO DE EGRESOS EJERCIDO</t>
  </si>
  <si>
    <t>00827 PRESUPUESTO DE EGRESOS PAGADO</t>
  </si>
  <si>
    <t>00771 FONDO DE AHORRO DISTRIBUIBLE A LOS TRABAJADORES</t>
  </si>
  <si>
    <t>00772 FONDO DE AHORRO DE LOS TRABAJADORES</t>
  </si>
  <si>
    <t>00773 INTERESES GENERADOS POR EL FONDO DE AHORRO</t>
  </si>
  <si>
    <t>00774 RECURSOS OTORGADOS PARA EL FONDO DE AHORRO</t>
  </si>
  <si>
    <t>00823-050-5001-3981-00-IMPUESTO SOBRE NOMINAS</t>
  </si>
  <si>
    <t>Abril</t>
  </si>
  <si>
    <t>Septiembre</t>
  </si>
  <si>
    <t>Octubre</t>
  </si>
  <si>
    <t>Noviembre</t>
  </si>
  <si>
    <t>Diciembre</t>
  </si>
  <si>
    <t>05515 DEPRECIACION DE BIENES MUEBLES</t>
  </si>
  <si>
    <t>05517 AMORTIZACION DE BIENES INTANGIBLES</t>
  </si>
  <si>
    <t>05515</t>
  </si>
  <si>
    <t>05517</t>
  </si>
  <si>
    <t>DEPRECIACION DE BIENES MUEBLES</t>
  </si>
  <si>
    <t>AMORTIZACIÓN DE BIENES INTANGIBLES</t>
  </si>
  <si>
    <t>00824-020-2002-3362-00-SERVICIOS DE IMPRESION</t>
  </si>
  <si>
    <t>00824-040-4001-5971-00-LICENCIAS INFORMATICAS E INTELECTUALES</t>
  </si>
  <si>
    <t>00824-050-5001-1544-00-ASIGNACIONES PARA REQ DE CARGOS DE SERV PUB DE NIV</t>
  </si>
  <si>
    <t>00824-050-5001-1591-00-ASIGNACIONES PARA REQ DE CARGOS DE SERV PUB SUPERI</t>
  </si>
  <si>
    <t>00824-050-5002-2111-00-MATERIALES, UTILES Y EQUIPOS MENORES DE OFICINA</t>
  </si>
  <si>
    <t>00824-050-5002-2541-00-MATERIALES, ACCESORIOS Y SUMINISTROS MEDICOS</t>
  </si>
  <si>
    <t>00824-050-5002-2611-00-COMBUSTIBLES, LUBRICANTES Y ADITIVOS</t>
  </si>
  <si>
    <t>00824-050-5002-3141-00-TELEFONIA TRADICIONAL</t>
  </si>
  <si>
    <t>00824-050-5002-3221-00-ARRENDAMIENTO DE EDIFICIOS</t>
  </si>
  <si>
    <t>00824-050-5002-3362-00-SERVICIOS DE IMPRESION</t>
  </si>
  <si>
    <t>00824-050-5002-3381-00-SERVICIOS DE VIGILANCIA</t>
  </si>
  <si>
    <t>00824-050-5002-3411-00-SERVICIOS FINANCIEROS Y BANCARIOS</t>
  </si>
  <si>
    <t>00824-050-5002-3451-00-SEGURO DE BIENES PATRIMONIALES</t>
  </si>
  <si>
    <t>00824-050-5002-3581-00-SERVICIOS DE LIMPIEZA Y MANEJO DE DESECHOS</t>
  </si>
  <si>
    <t>00824-050-5002-3831-00-CONGRESOS Y CONVENCIONES</t>
  </si>
  <si>
    <t>00824-050-5002-3921-00-IMPUESTOS Y DERECHOS</t>
  </si>
  <si>
    <t>00822-020-2002-3362-00-SERVICIOS DE IMPRESION</t>
  </si>
  <si>
    <t>00822-040-4001-5971-00-LICENCIAS INFORMATICAS E INTELECTUALES</t>
  </si>
  <si>
    <t>00822-050-5001-1591-00-ASIGNACIONES PARA REQ DE CARGOS DE SERV PUB SUPERI</t>
  </si>
  <si>
    <t>00822-050-5002-2611-00-COMBUSTIBLES, LUBRICANTES Y ADITIVOS</t>
  </si>
  <si>
    <t>00822-050-5002-3362-00-SERVICIOS DE IMPRESION</t>
  </si>
  <si>
    <t>00822-050-5002-3581-00-SERVICIOS DE LIMPIEZA Y MANEJO DE DESECHOS</t>
  </si>
  <si>
    <t>00822-050-5002-3831-00-CONGRESOS Y CONVENCIONES</t>
  </si>
  <si>
    <t>00822-050-5002-3921-00-IMPUESTOS Y DERECHOS</t>
  </si>
  <si>
    <t>00825-020-2001-0000-00-CAMPAÑA DE DIFUSION</t>
  </si>
  <si>
    <t>00825-020-2002-3362-00-SERVICIOS DE IMPRESION</t>
  </si>
  <si>
    <t>00825-040-4001-5971-00-LICENCIAS INFORMATICAS E INTELECTUALES</t>
  </si>
  <si>
    <t>00825-050-5001-1544-00-ASIGNACIONES PARA REQ DE CARGOS DE SERV PUB DE NIV</t>
  </si>
  <si>
    <t>00825-050-5001-1591-00-ASIGNACIONES PARA REQ DE CARGOS DE SERV PUB SUPERI</t>
  </si>
  <si>
    <t>00825-050-5002-2111-00-MATERIALES, UTILES Y EQUIPOS MENORES DE OFICINA</t>
  </si>
  <si>
    <t>00825-050-5002-2611-00-COMBUSTIBLES, LUBRICANTES Y ADITIVOS</t>
  </si>
  <si>
    <t>00825-050-5002-3141-00-TELEFONIA TRADICIONAL</t>
  </si>
  <si>
    <t>00825-050-5002-3221-00-ARRENDAMIENTO DE EDIFICIOS</t>
  </si>
  <si>
    <t>00825-050-5002-3362-00-SERVICIOS DE IMPRESION</t>
  </si>
  <si>
    <t>00825-050-5002-3381-00-SERVICIOS DE VIGILANCIA</t>
  </si>
  <si>
    <t>00825-050-5002-3411-00-SERVICIOS FINANCIEROS Y BANCARIOS</t>
  </si>
  <si>
    <t>00825-050-5002-3451-00-SEGURO DE BIENES PATRIMONIALES</t>
  </si>
  <si>
    <t>00825-050-5002-3581-00-SERVICIOS DE LIMPIEZA Y MANEJO DE DESECHOS</t>
  </si>
  <si>
    <t>00825-050-5002-3831-00-CONGRESOS Y CONVENCIONES</t>
  </si>
  <si>
    <t>00825-050-5002-3921-00-IMPUESTOS Y DERECHOS</t>
  </si>
  <si>
    <t>00826-020-2001-0000-00-CAMPAÑA DE DIFUSION</t>
  </si>
  <si>
    <t>00826-020-2002-3362-00-SERVICIOS DE IMPRESION</t>
  </si>
  <si>
    <t>00826-040-4001-5971-00-LICENCIAS INFORMATICAS E INTELECTUALES</t>
  </si>
  <si>
    <t>00826-050-5001-1544-00-ASIGNACIONES PARA REQ DE CARGOS DE SERV PUB DE NIV</t>
  </si>
  <si>
    <t>00826-050-5001-1591-00-ASIGNACIONES PARA REQ DE CARGOS DE SERV PUB SUPERI</t>
  </si>
  <si>
    <t>00826-050-5001-3981-00-IMPUESTO SOBRE NOMINAS</t>
  </si>
  <si>
    <t>00826-050-5002-2111-00-MATERIALES, UTILES Y EQUIPOS MENORES DE OFICINA</t>
  </si>
  <si>
    <t>00826-050-5002-2611-00-COMBUSTIBLES, LUBRICANTES Y ADITIVOS</t>
  </si>
  <si>
    <t>00826-050-5002-3141-00-TELEFONIA TRADICIONAL</t>
  </si>
  <si>
    <t>00826-050-5002-3221-00-ARRENDAMIENTO DE EDIFICIOS</t>
  </si>
  <si>
    <t>00826-050-5002-3362-00-SERVICIOS DE IMPRESION</t>
  </si>
  <si>
    <t>00826-050-5002-3381-00-SERVICIOS DE VIGILANCIA</t>
  </si>
  <si>
    <t>00826-050-5002-3411-00-SERVICIOS FINANCIEROS Y BANCARIOS</t>
  </si>
  <si>
    <t>00826-050-5002-3451-00-SEGURO DE BIENES PATRIMONIALES</t>
  </si>
  <si>
    <t>00826-050-5002-3581-00-SERVICIOS DE LIMPIEZA Y MANEJO DE DESECHOS</t>
  </si>
  <si>
    <t>00826-050-5002-3831-00-CONGRESOS Y CONVENCIONES</t>
  </si>
  <si>
    <t>00826-050-5002-3921-00-IMPUESTOS Y DERECHOS</t>
  </si>
  <si>
    <t>00827-020-2002-3362-00-SERVICIOS DE IMPRESION</t>
  </si>
  <si>
    <t>00827-040-4001-5971-00-LICENCIAS INFORMATICAS E INTELECTUALES</t>
  </si>
  <si>
    <t>00827-050-5001-1544-00-ASIGNACIONES PARA REQ DE CARGOS DE SERV PUB DE NIV</t>
  </si>
  <si>
    <t>00827-050-5001-1591-00-ASIGNACIONES PARA REQ DE CARGOS DE SERV PUB SUPERI</t>
  </si>
  <si>
    <t>00827-050-5002-2111-00-MATERIALES, UTILES Y EQUIPOS MENORES DE OFICINA</t>
  </si>
  <si>
    <t>00827-050-5002-2611-00-COMBUSTIBLES, LUBRICANTES Y ADITIVOS</t>
  </si>
  <si>
    <t>00827-050-5002-3141-00-TELEFONIA TRADICIONAL</t>
  </si>
  <si>
    <t>00827-050-5002-3221-00-ARRENDAMIENTO DE EDIFICIOS</t>
  </si>
  <si>
    <t>00827-050-5002-3362-00-SERVICIOS DE IMPRESION</t>
  </si>
  <si>
    <t>00827-050-5002-3381-00-SERVICIOS DE VIGILANCIA</t>
  </si>
  <si>
    <t>00827-050-5002-3411-00-SERVICIOS FINANCIEROS Y BANCARIOS</t>
  </si>
  <si>
    <t>00827-050-5002-3451-00-SEGURO DE BIENES PATRIMONIALES</t>
  </si>
  <si>
    <t>00827-050-5002-3581-00-SERVICIOS DE LIMPIEZA Y MANEJO DE DESECHOS</t>
  </si>
  <si>
    <t>00827-050-5002-3831-00-CONGRESOS Y CONVENCIONES</t>
  </si>
  <si>
    <t>00827-050-5002-3921-00-IMPUESTOS Y DERECHOS</t>
  </si>
  <si>
    <t>00821 PRESUPUESTO DE EGRESOS APROBADO</t>
  </si>
  <si>
    <t>PRESUPUESTO DE EGRESOS APROBADO</t>
  </si>
  <si>
    <t>balanza</t>
  </si>
  <si>
    <t>DIRECCIÓN DE COMUNICACIÓN SOCIAL</t>
  </si>
  <si>
    <t>DIRECCIÓN DE TECNOLOGÍAS DE INFORMACIÓN</t>
  </si>
  <si>
    <t>DIRECCIÓN DE DATOS PERSONALES</t>
  </si>
  <si>
    <t>00821-000-0000-0000-00-PRESUPUESTO DE EGRESOS APROBADO</t>
  </si>
  <si>
    <t xml:space="preserve">00821-010-1001-0000-00-CAPACITACION PRESENCIAL Y A DISTANCIA DIRIGIDOS A </t>
  </si>
  <si>
    <t>00821-020-2001-3611-00-DIFUSION POR RADIO, TELEVISION Y OTROS MEDIOS DE M</t>
  </si>
  <si>
    <t>00821-020-2002-3362-00-SERVICIOS DE IMPRESION</t>
  </si>
  <si>
    <t>00821-040-0000-0000-00-DIRECCION DE TECNOLOGIAS DE INFORMACION</t>
  </si>
  <si>
    <t>00821-040-4001-2941-00-REFACCIONES Y ACCESORIOS MENORES DE EQUIPO DE COMP</t>
  </si>
  <si>
    <t>00821-040-4001-3171-00-SERVICIOS DE ACCESO DE INTERNET, REDES Y PROCESAMI</t>
  </si>
  <si>
    <t>00821-040-4001-3571-00-INSTALACION, REPARACION Y MANTENIMIENTO DE MAQUINA</t>
  </si>
  <si>
    <t>00821-040-4001-5971-00-LICENCIAS INFORMATICAS E INTELECTUALES</t>
  </si>
  <si>
    <t>00821-050-0000-0000-00-DIRECCION DE ADMINISTRACION Y FINANZAS</t>
  </si>
  <si>
    <t>00821-050-5001-1411-00-APORTACIONES A INSTITUCIONES DE SEGURIDAD SOCIAL.</t>
  </si>
  <si>
    <t>00821-050-5001-1431-00-APORTACIONES AL SISTEMA PARA EL RETIRO O A LA ADMI</t>
  </si>
  <si>
    <t>00821-050-5001-1441-00-PRIMAS POR SEGURO DE VIDA DEL PERSONAL CIVIL</t>
  </si>
  <si>
    <t>00821-050-5001-1543-00-ESTANCIAS DE DESARROLLO INFANTIL</t>
  </si>
  <si>
    <t>00821-050-5001-1544-00-ASIGNACIONES PARA REQ DE CARGOS DE SERV PUB DE NIV</t>
  </si>
  <si>
    <t>00821-050-5001-1591-00-ASIGNACIONES PARA REQ DE CARGOS DE SERV PUB SUPERI</t>
  </si>
  <si>
    <t>00821-050-5001-3981-00-IMPUESTO SOBRE NOMINAS</t>
  </si>
  <si>
    <t>00821-050-5002-0000-00-GESTIONAR EL PRESUPUESTO CON CRITERIOS DE RACIONAL</t>
  </si>
  <si>
    <t>00821-050-5002-2111-00-MATERIALES, UTILES Y EQUIPOS MENORES DE OFICINA</t>
  </si>
  <si>
    <t>00821-050-5002-2141-00-MATERIALES, UTILES Y EQUIPOS MENORES DE TECNOLOGIA</t>
  </si>
  <si>
    <t>00821-050-5002-2611-00-COMBUSTIBLES, LUBRICANTES Y ADITIVOS</t>
  </si>
  <si>
    <t>00821-050-5002-3112-00-SERVICIO DE ENERGIA ELECTRICA</t>
  </si>
  <si>
    <t>00821-050-5002-3141-00-TELEFONIA TRADICIONAL</t>
  </si>
  <si>
    <t>00821-050-5002-3221-00-ARRENDAMIENTO DE EDIFICIOS</t>
  </si>
  <si>
    <t>00821-050-5002-3311-00-SERVICIOS LEGALES, DE CONTABILIDAD, AUDITORIA Y RE</t>
  </si>
  <si>
    <t>00821-050-5002-3362-00-SERVICIOS DE IMPRESION</t>
  </si>
  <si>
    <t>00821-050-5002-3381-00-SERVICIOS DE VIGILANCIA</t>
  </si>
  <si>
    <t>00821-050-5002-3411-00-SERVICIOS FINANCIEROS Y BANCARIOS</t>
  </si>
  <si>
    <t>00821-050-5002-3451-00-SEGURO DE BIENES PATRIMONIALES</t>
  </si>
  <si>
    <t>00821-050-5002-3521-00-INSTALACION, REPARACION Y MANTENIMIENTO DE MOBILIA</t>
  </si>
  <si>
    <t>00821-050-5002-3553-00-REPARACION, MANTENIMIENTO Y CONSERVACION DE EQUIPO</t>
  </si>
  <si>
    <t>00821-050-5002-3581-00-SERVICIOS DE LIMPIEZA Y MANEJO DE DESECHOS</t>
  </si>
  <si>
    <t>00821-050-5002-3711-00-PASAJES AEREOS NACIONALES</t>
  </si>
  <si>
    <t>00821-050-5002-3831-00-CONGRESOS Y CONVENCIONES</t>
  </si>
  <si>
    <t>00821-050-5002-3921-00-IMPUESTOS Y DERECHOS</t>
  </si>
  <si>
    <t>00821-080-0000-0000-00-DIRECCION DE DATOS PERSONALES</t>
  </si>
  <si>
    <t>00821-080-8001-0000-00-EVENTOS EN MATERIA DE PROTECCION DE DATOS PERSONAL</t>
  </si>
  <si>
    <t>00821-080-8001-3831-00-CONGRESOS Y CONVENCIONES</t>
  </si>
  <si>
    <t>RESPONSABLE DE ELABORAR LA INFORMACIÓN</t>
  </si>
  <si>
    <t>ASIGNACIONES PARA REQUERIMIENTO DE CARGOS DE SERVIDORES PÚBLICOS DE NIVEL TÉCNICO OPERATIVO</t>
  </si>
  <si>
    <t>01116 DEPOSITOS DE FONDOS DE TERCEROS EN GARANTIA Y/O ADMINISTRACION</t>
  </si>
  <si>
    <t>05124 MATERIALES Y ARTICULOS DE CONSTRUCCION Y DE REPARACION</t>
  </si>
  <si>
    <t>00823 MODIFICACIONES AL PRESUPUESTO DE EGRESOS APROBADO</t>
  </si>
  <si>
    <t>00823</t>
  </si>
  <si>
    <t>05124</t>
  </si>
  <si>
    <t>MATERIALES Y ARTICULOS DE CONSTRUCCION Y DE REPARACION</t>
  </si>
  <si>
    <t>MODIFICACIONES AL PRESUPUESTO DE EGRESOS APROBADO</t>
  </si>
  <si>
    <t>00823-040-4001-5971-00-LICENCIAS INFORMATICAS E INTELECTUALES</t>
  </si>
  <si>
    <t>00823-050-5001-1591-00-ASIGNACIONES PARA REQ DE CARGOS DE SERV PUB SUPERI</t>
  </si>
  <si>
    <t>00823-050-5002-2111-00-MATERIALES, UTILES Y EQUIPOS MENORES DE OFICINA</t>
  </si>
  <si>
    <t>00823-050-5002-2611-00-COMBUSTIBLES, LUBRICANTES Y ADITIVOS</t>
  </si>
  <si>
    <t>00823-050-5002-3141-00-TELEFONIA TRADICIONAL</t>
  </si>
  <si>
    <t>00823-050-5002-3221-00-ARRENDAMIENTO DE EDIFICIOS</t>
  </si>
  <si>
    <t>00823-050-5002-3362-00-SERVICIOS DE IMPRESION</t>
  </si>
  <si>
    <t>00823-050-5002-3381-00-SERVICIOS DE VIGILANCIA</t>
  </si>
  <si>
    <t>00823-050-5002-3411-00-SERVICIOS FINANCIEROS Y BANCARIOS</t>
  </si>
  <si>
    <t>00823-050-5002-3451-00-SEGURO DE BIENES PATRIMONIALES</t>
  </si>
  <si>
    <t>00823-050-5002-3581-00-SERVICIOS DE LIMPIEZA Y MANEJO DE DESECHOS</t>
  </si>
  <si>
    <t>00823-050-5002-3831-00-CONGRESOS Y CONVENCIONES</t>
  </si>
  <si>
    <t>00823-050-5002-3921-00-IMPUESTOS Y DERECHOS</t>
  </si>
  <si>
    <t>AMPLIACIÓN</t>
  </si>
  <si>
    <t>REDUCCIÓN</t>
  </si>
  <si>
    <t>PRESUPUESTO COMPROMETIDO</t>
  </si>
  <si>
    <t xml:space="preserve">PRESUPUESTO DE EGRESOS APROBADO             </t>
  </si>
  <si>
    <t xml:space="preserve">AMPLIACIONES </t>
  </si>
  <si>
    <t>REDUCCIONES</t>
  </si>
  <si>
    <t>PRESUPUESTO DEVENGADO</t>
  </si>
  <si>
    <t>PRESUPUESTO EJERCIDO</t>
  </si>
  <si>
    <t>PRESUPUESTO PAGADO</t>
  </si>
  <si>
    <t>CUENTA</t>
  </si>
  <si>
    <t>1 1</t>
  </si>
  <si>
    <t>2 1</t>
  </si>
  <si>
    <t xml:space="preserve">1 1 1 </t>
  </si>
  <si>
    <t>1 1 1 1</t>
  </si>
  <si>
    <t>2 1 1 7</t>
  </si>
  <si>
    <t>1 1 1 2</t>
  </si>
  <si>
    <t xml:space="preserve">2 1 1 9 </t>
  </si>
  <si>
    <t>1 1 1 4</t>
  </si>
  <si>
    <t>TOTAL DE ACTIVOS CIRCULANTE</t>
  </si>
  <si>
    <t>1 2 4 1</t>
  </si>
  <si>
    <t>3 1 1</t>
  </si>
  <si>
    <t>1 2 4 2</t>
  </si>
  <si>
    <t>3 2 2 1</t>
  </si>
  <si>
    <t>1 2 4 4</t>
  </si>
  <si>
    <t>1 2 4 6</t>
  </si>
  <si>
    <t>1 2 4 7</t>
  </si>
  <si>
    <t>TOTAL DE ACTIVO</t>
  </si>
  <si>
    <t>TOTAL PASIVO Y HACIENDA PÚBLICA/PATRIMONIO</t>
  </si>
  <si>
    <t>C O N C E P T O</t>
  </si>
  <si>
    <t>4 1</t>
  </si>
  <si>
    <t xml:space="preserve">INGRESOS Y OTROS BENEFICIOS </t>
  </si>
  <si>
    <t>4 2</t>
  </si>
  <si>
    <t>4 2 2</t>
  </si>
  <si>
    <t>4 2 2 1</t>
  </si>
  <si>
    <t>4 3</t>
  </si>
  <si>
    <t>OTROS INGRESOS Y BENEFICIOS</t>
  </si>
  <si>
    <t>4 3 1</t>
  </si>
  <si>
    <t>Ingresos Financieros</t>
  </si>
  <si>
    <t>4 3 1 9</t>
  </si>
  <si>
    <t>5 1</t>
  </si>
  <si>
    <t>GASTO DE FUNCIONAMIENTO</t>
  </si>
  <si>
    <t>5 1 1</t>
  </si>
  <si>
    <t>5 1 2</t>
  </si>
  <si>
    <t>5 1 3</t>
  </si>
  <si>
    <t>5 2</t>
  </si>
  <si>
    <t>5 2 4</t>
  </si>
  <si>
    <t>TOTAL</t>
  </si>
  <si>
    <t>FLUJO DE EFECTIVO POR  ACTIVIDADES DE OPERACIÓN</t>
  </si>
  <si>
    <t>ORIGEN</t>
  </si>
  <si>
    <t>Transferencias Internas y asignaciones del Sector Público</t>
  </si>
  <si>
    <t>APLICACIÓN</t>
  </si>
  <si>
    <t>FLUJO DE EFECTIVO DE LAS ACTIVIDADES DE FINANCIAMIENTO</t>
  </si>
  <si>
    <t>ESTADO ANALÍTICO DE INGRESOS PRESUPUESTARIOS</t>
  </si>
  <si>
    <t>Fuente de Ingreso</t>
  </si>
  <si>
    <t>modificado</t>
  </si>
  <si>
    <t xml:space="preserve">Recaudado </t>
  </si>
  <si>
    <t>Avance de Recaudación</t>
  </si>
  <si>
    <t>Recaudación/Estimado</t>
  </si>
  <si>
    <t xml:space="preserve">I. Impuestos </t>
  </si>
  <si>
    <t>V. Productos</t>
  </si>
  <si>
    <t xml:space="preserve">VI. Aprovechamientos </t>
  </si>
  <si>
    <t>VIII. Participaciones y aportaciones</t>
  </si>
  <si>
    <t>SALDO</t>
  </si>
  <si>
    <t xml:space="preserve">CARGOS DEL </t>
  </si>
  <si>
    <t xml:space="preserve">ABONOS DEL </t>
  </si>
  <si>
    <t>FLUJO  DEL</t>
  </si>
  <si>
    <t>ACTIVO</t>
  </si>
  <si>
    <t>1 1 1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</si>
  <si>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</si>
  <si>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</si>
  <si>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</si>
  <si>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</si>
  <si>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</si>
  <si>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</si>
  <si>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1 1 2 3</t>
  </si>
  <si>
    <t>Deudores Diversos</t>
  </si>
  <si>
    <t>1.1.3</t>
  </si>
  <si>
    <t>Derechos a Recibir  Bienes o Servicios</t>
  </si>
  <si>
    <t>1.1.3.1</t>
  </si>
  <si>
    <t>1 1 3 1 1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</si>
  <si>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</si>
  <si>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</si>
  <si>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</si>
  <si>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</si>
  <si>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</si>
  <si>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</si>
  <si>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Maquinaria,  otros equipo y herramienta</t>
  </si>
  <si>
    <t>Colecciones, obras de arte y objetos valiosos</t>
  </si>
  <si>
    <t>1 2 5 4</t>
  </si>
  <si>
    <t>Licencias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</si>
  <si>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</si>
  <si>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</si>
  <si>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</si>
  <si>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</si>
  <si>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</si>
  <si>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</si>
  <si>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</si>
  <si>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</si>
  <si>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</si>
  <si>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4 3 9 9</t>
  </si>
  <si>
    <t xml:space="preserve">Anticipo a Proveedores por Adquisición de Bienes y </t>
  </si>
  <si>
    <t>PARTICIPACIONES, APORTACIONES, TRANSFERENCIAS, ASIGNACIONES, SUBSIDIOS Y OTRAS AYUDAS</t>
  </si>
  <si>
    <t>05136 SERVICIOS DE COMUNICACION SOCIAL Y PUBLICIDAD</t>
  </si>
  <si>
    <t>05136</t>
  </si>
  <si>
    <t>SERVICIOS DE COMUNICACION SOCIAL Y PUBLICIDAD</t>
  </si>
  <si>
    <t>02119 OTRAS CUENTAS POR PAGAR A CORTO PLAZO</t>
  </si>
  <si>
    <t>02119</t>
  </si>
  <si>
    <t>OTRAS CUENTAS POR PAGAR A CORTO PLAZO</t>
  </si>
  <si>
    <t>MUEBLES DE OFICINA Y ESTANTERIA</t>
  </si>
  <si>
    <t>ACTIVOS INTANGIBLES</t>
  </si>
  <si>
    <t>ministraciones</t>
  </si>
  <si>
    <t>E X MES</t>
  </si>
  <si>
    <t>TOTAL PROYECTO 6004</t>
  </si>
  <si>
    <t>SALDO PRESUPUESTO COMPROMETIDO</t>
  </si>
  <si>
    <t>SALDO DEVENGADO</t>
  </si>
  <si>
    <t>EVENTOS EN MATERÍA DE PROTECCIÓN DE DATOS PERSONALES</t>
  </si>
  <si>
    <t>PRESUPUESTO APROBADO</t>
  </si>
  <si>
    <t>AMPLIACIONES</t>
  </si>
  <si>
    <t>00822-050-5002-2941-00-REFACCIONES Y ACCESORIOS MENORES DE EQUIPO DE COMP</t>
  </si>
  <si>
    <t>intereses</t>
  </si>
  <si>
    <t>00823-050-5002-2941-00-REFACCIONES Y ACCESORIOS MENORES DE EQUIPO DE COMP</t>
  </si>
  <si>
    <t>00821-050-5002-2941-00-REFACCIONES Y ACCESORIOS MENORES DE EQUIPO DE COMP</t>
  </si>
  <si>
    <t>Premios</t>
  </si>
  <si>
    <t>Servicios de telecomunicaciones y satélites</t>
  </si>
  <si>
    <t>Materiales, útiles y equipos menores de oficina</t>
  </si>
  <si>
    <t>Refacciones y accesorios menores de equipo de cómputo y tecnologías de la información</t>
  </si>
  <si>
    <t>Material eléctrico y electrónico</t>
  </si>
  <si>
    <t>Servicio de energía eléctrica</t>
  </si>
  <si>
    <t>Agua potable</t>
  </si>
  <si>
    <t>Telefonía tradicional</t>
  </si>
  <si>
    <t>Servicios postales y telegráficos</t>
  </si>
  <si>
    <t>Arrendamiento de edificios</t>
  </si>
  <si>
    <t>Muebles de oficina y estanteria</t>
  </si>
  <si>
    <t>Combustibles, lubricantes y aditivos</t>
  </si>
  <si>
    <t>Pasajes terrestres nacionales</t>
  </si>
  <si>
    <t>Servicios de vigilancia</t>
  </si>
  <si>
    <t>Servicios financieros y bancarios</t>
  </si>
  <si>
    <t>Seguro de bienes patrimoniales</t>
  </si>
  <si>
    <t>Material de limpieza</t>
  </si>
  <si>
    <t>Sueldos base al personal permanente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</si>
  <si>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</si>
  <si>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</si>
  <si>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</si>
  <si>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</si>
  <si>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Impuesto sobre nómina.</t>
  </si>
  <si>
    <t>Refacciones y accesorios menores de equipo de transporte</t>
  </si>
  <si>
    <t>Gestionar el presupuesto con criterios de racionalidad.</t>
  </si>
  <si>
    <t>DIRECCIÓN DE ADMINISTRACIÓN Y FINANZAS.</t>
  </si>
  <si>
    <t>02112 PROVEEDORES POR PAGAR A CORTO</t>
  </si>
  <si>
    <t>Herramientas menores</t>
  </si>
  <si>
    <t>Arrendamiento de activos intangibles</t>
  </si>
  <si>
    <t>PRESUPUESTO AUTORIZADO</t>
  </si>
  <si>
    <t xml:space="preserve">00823-050-5001-1521-00-LIQUIDACIONES POR INDEMNIZACIONES Y POR SUELDOS Y </t>
  </si>
  <si>
    <t>MATERIAL IMPRESO E INFORMACIÓN DIGITAL</t>
  </si>
  <si>
    <t xml:space="preserve">     ACTIVO CIRCULANTE</t>
  </si>
  <si>
    <t xml:space="preserve">  Retenciones y Contribuciones por pagar a corto plazo</t>
  </si>
  <si>
    <t xml:space="preserve">  Efectivo</t>
  </si>
  <si>
    <t xml:space="preserve">  Otras cuentas por pagar a corto plazo</t>
  </si>
  <si>
    <t xml:space="preserve">  Bancos/Dependencias y Otros</t>
  </si>
  <si>
    <t xml:space="preserve">  Depositos de Fondos de Terceros en Garantia y/o Administración</t>
  </si>
  <si>
    <t>Total de Pasivos Circulante</t>
  </si>
  <si>
    <t xml:space="preserve">  Deudores diversos por cobrar a corto plazo</t>
  </si>
  <si>
    <t xml:space="preserve">     ACTIVO  NO CIRCULANTE</t>
  </si>
  <si>
    <t xml:space="preserve">HACIENDA PÚBLICA/PATRIMONIO </t>
  </si>
  <si>
    <t xml:space="preserve">  Hacienda Pública/Patrimonio Contribuido</t>
  </si>
  <si>
    <t xml:space="preserve">    Aportaciones</t>
  </si>
  <si>
    <t xml:space="preserve">  Mobiliario y Equipo Educacional y Recreativo</t>
  </si>
  <si>
    <t xml:space="preserve">  Equipo de Transporte</t>
  </si>
  <si>
    <t xml:space="preserve">  Maquinaria, otros Equipos y herramientas</t>
  </si>
  <si>
    <t xml:space="preserve">  Hacienda Pública/Patrimonio Generado</t>
  </si>
  <si>
    <t xml:space="preserve">  Colecciones, Obras Equipo de Arte y Objetos Valioso</t>
  </si>
  <si>
    <t xml:space="preserve">     Resultado del Ejercicio (Ahorro/Desahorro)</t>
  </si>
  <si>
    <t>Activos Intangibles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</si>
  <si>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</si>
  <si>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</si>
  <si>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</si>
  <si>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</si>
  <si>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</si>
  <si>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Las notas explicativas a los Estados Financieros adjuntas, son parte integrante del presente estado.</t>
  </si>
  <si>
    <t>INGRESOS DE GESTIÓN</t>
  </si>
  <si>
    <t xml:space="preserve"> Total de Ingresos y Otros Beneficios</t>
  </si>
  <si>
    <t>GASTOS Y OTRAS PÉRDIDAS</t>
  </si>
  <si>
    <t xml:space="preserve">Total de Gastos y Otras Pérdidas </t>
  </si>
  <si>
    <t>Hacienda Pública/Patrimonio Contribuido</t>
  </si>
  <si>
    <t>Hacienda Pública/Patrimonio Generado de Ejercicios anteriores</t>
  </si>
  <si>
    <t>Hacienda Pública/Patrimonio Generado del Ejercicio</t>
  </si>
  <si>
    <t>INICIAL ( 1 )</t>
  </si>
  <si>
    <t>PERIODO ( 2 )</t>
  </si>
  <si>
    <t>PERIODO ( 3 )</t>
  </si>
  <si>
    <t>FINAL 4 (1+2-3)</t>
  </si>
  <si>
    <t>PERIODO 5 (4-1)</t>
  </si>
  <si>
    <t xml:space="preserve">  Servicios personales por pagar a corto plazo</t>
  </si>
  <si>
    <t>00825-050-5002-3331-00-SERVICIOS DE CONSULTORIA ADMINISTRATIVA, PROCESOS,</t>
  </si>
  <si>
    <t>00826-050-5002-3331-00-SERVICIOS DE CONSULTORIA ADMINISTRATIVA, PROCESOS,</t>
  </si>
  <si>
    <t>RETENCIONES Y CONTRIBUCIONES PARA PAGAR A CORTO PLAZO</t>
  </si>
  <si>
    <t>05122 ALIMENTOS Y UTENSILIOS</t>
  </si>
  <si>
    <t>05129 HERRAMIENTAS, REFACCIONES Y ACCESORIOS MENORES</t>
  </si>
  <si>
    <t>05135 SERVICIOS DE INSTALACION, REPARACION, MANTENIMIENTO Y CONSERVACION</t>
  </si>
  <si>
    <t>05122</t>
  </si>
  <si>
    <t xml:space="preserve"> ALIMENTOS Y UTENSILIOS</t>
  </si>
  <si>
    <t>05129</t>
  </si>
  <si>
    <t>05135</t>
  </si>
  <si>
    <t>SERVICIOS DE INSTALACION, REPARACION, MANTENIMIENTO Y CONSERVACION</t>
  </si>
  <si>
    <t>00827-050-5002-3331-00-SERVICIOS DE CONSULTORIA ADMINISTRATIVA, PROCESOS,</t>
  </si>
  <si>
    <t>04399 OTROS INGRESOS Y BENEFICIOS VARIOS</t>
  </si>
  <si>
    <t>05244 AYUDAS SOCIALES</t>
  </si>
  <si>
    <t>04399</t>
  </si>
  <si>
    <t>OTROS INGRESOS Y BENEFICIOS VARIOS</t>
  </si>
  <si>
    <t>05244</t>
  </si>
  <si>
    <t>Otros Ingresos y Beneficios varios</t>
  </si>
  <si>
    <t>SERVICIOS DE CONSULTORIA ADMINISTRATIVA, PROCESOS, TÉCNICA Y EN TECNOLOGÍAS DE LA INFORMACIÓN</t>
  </si>
  <si>
    <t>Resultados de ejercicios anteriores (otros ingresos)</t>
  </si>
  <si>
    <t>Mayo</t>
  </si>
  <si>
    <t>Junio</t>
  </si>
  <si>
    <t>EL SALDO EN ROJO, SE TIENEN QUE HACER TRANSFERENCIAS PARA DARLE SUFICIENCIA A LA PARTIDA, XQ NO SE TENIA DINERO</t>
  </si>
  <si>
    <t>BALANZA</t>
  </si>
  <si>
    <t>SALDO FINAL MES</t>
  </si>
  <si>
    <t>NO DEBE HABER SALDOS EN ROJO, EL SALDO EN NEGRO REPRESENTA EL PASIVO PENDIENTE DE PAGO</t>
  </si>
  <si>
    <t>pasivos pendiente  de pago</t>
  </si>
  <si>
    <t>disponible para gastar</t>
  </si>
  <si>
    <t>comprometido y pend de gastar</t>
  </si>
  <si>
    <t>no se gasto</t>
  </si>
  <si>
    <t xml:space="preserve">00822-050-5001-1521-00-LIQUIDACIONES POR INDEMNIZACIONES Y POR SUELDOS Y </t>
  </si>
  <si>
    <t>PRESUPUESTO DISPONIBLE AL PERÍODO            (PROGRAMADO - DEVENGADO)</t>
  </si>
  <si>
    <t>PRESUPUESTO DISPONIBLE PARA COMPROMETER (MODIFICADO - COMPROMETIDO)</t>
  </si>
  <si>
    <t>NO DEBE DE HABER NINGUN IMPORTE, TODO DEBE ESTAR EN CEROS</t>
  </si>
  <si>
    <t>Otros impuestos derivados de una relación laboral</t>
  </si>
  <si>
    <t>Agosto</t>
  </si>
  <si>
    <t>01251 SOFTWARE</t>
  </si>
  <si>
    <t>01251</t>
  </si>
  <si>
    <t>SOFTWARE</t>
  </si>
  <si>
    <t>Software</t>
  </si>
  <si>
    <t>ALMACENAJE ENVASE Y EMBALAJE</t>
  </si>
  <si>
    <t>IMPUESTO SOBRE NÓMINAS Y OTROS QUE DERIVEN DE UNA RELACIÓN LABORAL</t>
  </si>
  <si>
    <t xml:space="preserve">00821-050-5001-1521-00-LIQUIDACIONES POR INDEMNIZACIONES Y POR SUELDOS Y </t>
  </si>
  <si>
    <t>00821-050-5002-2461-00-MATERIAL ELECTRICO Y ELECTRONICO</t>
  </si>
  <si>
    <t>00821-050-5002-2541-00-MATERIALES, ACCESORIOS Y SUMINISTROS MEDICOS</t>
  </si>
  <si>
    <t>00821-050-5002-2961-00-REFACCIONES Y ACCESORIOS MENORES DE EQUIPO DE TRAN</t>
  </si>
  <si>
    <t>00821-050-5002-3331-00-SERVICIOS DE CONSULTORIA ADMINISTRATIVA, PROCESOS,</t>
  </si>
  <si>
    <t>00821-050-5002-3751-00-VIATICOS EN EL PAIS</t>
  </si>
  <si>
    <t>Otros servicios de información</t>
  </si>
  <si>
    <t>00823-020-2001-0000-00-CAMPAÑA DE DIFUSION</t>
  </si>
  <si>
    <t>00823-050-5001-1311-00-PRIMA QUINQUENAL POR AÑOS DE SERVICIOS EFECTIVOS P</t>
  </si>
  <si>
    <t>00823-050-5001-1321-00-PRIMA DE VACACIONES</t>
  </si>
  <si>
    <t>00823-050-5001-1323-00-GRATIFICACION DE FIN DE AÑO</t>
  </si>
  <si>
    <t>NOTA ELIMINAR LA CUENTA 823-001-0001 Y DESPUES PEGAR CON VALORES</t>
  </si>
  <si>
    <t>00825-050-5002-2541-00-MATERIALES, ACCESORIOS Y SUMINISTROS MEDICOS</t>
  </si>
  <si>
    <t>00825-050-5002-3721-00-PASAJES TERRESTRES NACIONALES</t>
  </si>
  <si>
    <t>00826-050-5002-2541-00-MATERIALES, ACCESORIOS Y SUMINISTROS MEDICOS</t>
  </si>
  <si>
    <t>00827-050-5002-0000-00-GESTIONAR EL PRESUPUESTO CON CRITERIOS DE RACIONAL</t>
  </si>
  <si>
    <t>00827-050-5002-2541-00-MATERIALES, ACCESORIOS Y SUMINISTROS MEDICOS</t>
  </si>
  <si>
    <t>00827-050-5002-3721-00-PASAJES TERRESTRES NACIONALES</t>
  </si>
  <si>
    <t>SALDO INICIAL ENERO</t>
  </si>
  <si>
    <t>CIFRAS EN PESOS</t>
  </si>
  <si>
    <t>(CIFRAS EN PESOS)</t>
  </si>
  <si>
    <t>Efectivo y Equivalentes</t>
  </si>
  <si>
    <t>Estado de Analítico de Ingresos</t>
  </si>
  <si>
    <t>00822-040-4001-3461-00-ALMACENAJE, ENVASE Y EMBALAJE</t>
  </si>
  <si>
    <t>00823-040-4001-3461-00-ALMACENAJE, ENVASE Y EMBALAJE</t>
  </si>
  <si>
    <t>00824-040-4001-3461-00-ALMACENAJE, ENVASE Y EMBALAJE</t>
  </si>
  <si>
    <t>00825-040-4001-3461-00-ALMACENAJE, ENVASE Y EMBALAJE</t>
  </si>
  <si>
    <t>00826-040-4001-3461-00-ALMACENAJE, ENVASE Y EMBALAJE</t>
  </si>
  <si>
    <t>00827-040-4001-3461-00-ALMACENAJE, ENVASE Y EMBALAJE</t>
  </si>
  <si>
    <t>julio</t>
  </si>
  <si>
    <t>EL SALDO EN ROJO, SIGNIFICA QUE YA SE REBASO EL MONTO DE LA REQUISICION, O SON LAS RQS DEL FONDO QUE AUN NO ESTAN CAPTURADAS</t>
  </si>
  <si>
    <t>00823-050-5002-3361-00-SERVICIOS DE APOYO ADMINISTRATIVO Y FOTOCOPIADO</t>
  </si>
  <si>
    <t>00824-050-5002-3361-00-SERVICIOS DE APOYO ADMINISTRATIVO Y FOTOCOPIADO</t>
  </si>
  <si>
    <t>00826-050-5002-3361-00-SERVICIOS DE APOYO ADMINISTRATIVO Y FOTOCOPIADO</t>
  </si>
  <si>
    <t>00827-050-5002-3361-00-SERVICIOS DE APOYO ADMINISTRATIVO Y FOTOCOPIADO</t>
  </si>
  <si>
    <t>00821-010-1001-3341-00-SERVICIOS DE CAPACITACION</t>
  </si>
  <si>
    <t>00821-040-4001-3461-00-ALMACENAJE, ENVASE Y EMBALAJE</t>
  </si>
  <si>
    <t>00821-050-5001-1131-00-SUELDOS BASE AL PERSONAL PERMANENTE</t>
  </si>
  <si>
    <t>00821-050-5001-1311-00-PRIMA QUINQUENAL POR AÑOS DE SERVICIOS EFECTIVOS P</t>
  </si>
  <si>
    <t>00821-050-5001-1321-00-PRIMA DE VACACIONES</t>
  </si>
  <si>
    <t>00821-050-5001-1323-00-GRATIFICACION DE FIN DE AÑO</t>
  </si>
  <si>
    <t>00821-050-5001-1421-00-APORTACIONES A FONDOS DE VIVIENDA</t>
  </si>
  <si>
    <t>00821-050-5001-3982-00-OTROS IMPUESTOS DERIVADOS DE UNA RELACION LABORAL</t>
  </si>
  <si>
    <t>00821-050-5002-2161-00-MATERIAL DE LIMPIEZA</t>
  </si>
  <si>
    <t>00821-050-5002-2211-00-PRODUCTOS ALIMENTICIOS Y BEBIDAS PARA PERSONAS</t>
  </si>
  <si>
    <t>00821-050-5002-3131-00-AGUA POTABLE</t>
  </si>
  <si>
    <t>00821-050-5002-3181-00-SERVICIOS POSTALES Y TELEGRAFICOS</t>
  </si>
  <si>
    <t>00821-050-5002-3361-00-SERVICIOS DE APOYO ADMINISTRATIVO Y FOTOCOPIADO</t>
  </si>
  <si>
    <t>00821-050-5002-3511-00-CONSERVACION Y MANTENIMIENTO MENOR DE INMUEBLES</t>
  </si>
  <si>
    <t>00821-050-5002-3591-00-SERVICIOS DE JARDINERIA Y FUMIGACION</t>
  </si>
  <si>
    <t>00821-050-5002-3721-00-PASAJES TERRESTRES NACIONALES</t>
  </si>
  <si>
    <t>SECRETARIA EJECUTIVA</t>
  </si>
  <si>
    <t>CUENTA: PRESUPUESTO APROBADO</t>
  </si>
  <si>
    <t>MATERIALES, ÚTILES Y EQUIPOS MENORES DE TECNOLOGÍAS DE LA INFORMACIÓN Y COMUNICACIONES</t>
  </si>
  <si>
    <t>Material impreso e información digital</t>
  </si>
  <si>
    <t>Productos alimenticios y bebidas para personas</t>
  </si>
  <si>
    <t>HERRAMIENTAS, REFACCIONES Y ACCESORIOS MENORES</t>
  </si>
  <si>
    <t>PRODUCTOS QUÍMICOS, FARMACÉUTICOS Y DE LABORATORIO</t>
  </si>
  <si>
    <t>REFACCIONES Y ACCESORIOS MENORES DE EQUIPO DE CÓMPUTO Y TECNOLOGÍAS DE LA INFORMACIÓN</t>
  </si>
  <si>
    <t>REFACCIONES Y ACCESORIOS MENORES DE EQUIPO DE TRANSPORTE</t>
  </si>
  <si>
    <t>SERVICIOS LEGALES, DE CONTABILIDAD, AUDITORÍA Y RELACIONADOS</t>
  </si>
  <si>
    <t>Servicios de capacitación</t>
  </si>
  <si>
    <t>SERVICIOS DE CAPACITACIÓN</t>
  </si>
  <si>
    <t>SERVICIOS DE INVESTIGACIÓN CIENTÍFICA Y DESARROLLO</t>
  </si>
  <si>
    <t>Servicios de apoyo administrativo y fotocopiado</t>
  </si>
  <si>
    <t>SERVICIOS DE APOYO ADMINISTRATIVO Y FOTOCOPIADO</t>
  </si>
  <si>
    <t>SERVICIO DE VIGILANCIA</t>
  </si>
  <si>
    <t>Almacenaje,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</si>
  <si>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</si>
  <si>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</si>
  <si>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</si>
  <si>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ADMINISTRACIÓN, EDUCACIONAL Y RECREATIVO</t>
  </si>
  <si>
    <t>Reparación, mantenimiento y conservación de equipo de transporte destinados a servidores públicos y servicios administrativos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</si>
  <si>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</si>
  <si>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</si>
  <si>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 xml:space="preserve">SERVICIOS DE COMUNICACIÓN SOCIAL Y PUBLICIDAD </t>
  </si>
  <si>
    <t>DIFUSIÓN POR RADIO, TELEVISIÓN Y OTROS MEDIOS DE MENSAJES SOBRE PROGRAMAS Y ACTIVIDADES GUBERNAMENTALES</t>
  </si>
  <si>
    <t>SERVICIOS DE TRASLADO Y VIÁTICOS</t>
  </si>
  <si>
    <t>Pasajes aéreos nacionales</t>
  </si>
  <si>
    <t>Viáticos en el país</t>
  </si>
  <si>
    <t>VIÁTICOS EN EL PAÍS</t>
  </si>
  <si>
    <t>Congresos y convenciones</t>
  </si>
  <si>
    <t>Impuestos y derechos</t>
  </si>
  <si>
    <t>Equipo de cómputo y de tecnologías de la información</t>
  </si>
  <si>
    <t>Licencias informáticas e intelectuales</t>
  </si>
  <si>
    <t>00822-010-1001-3341-00-SERVICIOS DE CAPACITACION</t>
  </si>
  <si>
    <t>00822-050-5001-1311-00-PRIMA QUINQUENAL POR AÑOS DE SERVICIOS EFECTIVOS P</t>
  </si>
  <si>
    <t>00822-050-5001-1321-00-PRIMA DE VACACIONES</t>
  </si>
  <si>
    <t>00822-050-5001-1323-00-GRATIFICACION DE FIN DE AÑO</t>
  </si>
  <si>
    <t>00822-050-5001-1421-00-APORTACIONES A FONDOS DE VIVIENDA</t>
  </si>
  <si>
    <t>00822-050-5001-3982-00-OTROS IMPUESTOS DERIVADOS DE UNA RELACION LABORAL</t>
  </si>
  <si>
    <t>00822-050-5002-2541-00-MATERIALES, ACCESORIOS Y SUMINISTROS MEDICOS</t>
  </si>
  <si>
    <t>00822-050-5002-3361-00-SERVICIOS DE APOYO ADMINISTRATIVO Y FOTOCOPIADO</t>
  </si>
  <si>
    <t>00822-050-5002-3591-00-SERVICIOS DE JARDINERIA Y FUMIGACION</t>
  </si>
  <si>
    <t>00822-050-5002-3711-00-PASAJES AEREOS NACIONALES</t>
  </si>
  <si>
    <t>00822-050-5002-3721-00-PASAJES TERRESTRES NACIONALES</t>
  </si>
  <si>
    <t>00822-050-5002-3751-00-VIATICOS EN EL PAIS</t>
  </si>
  <si>
    <t>00822-080-0000-0000-00-DIRECCION DE DATOS PERSONALES</t>
  </si>
  <si>
    <t>00822-080-8001-0000-00-EVENTOS EN MATERIA DE PROTECCION DE DATOS PERSONAL</t>
  </si>
  <si>
    <t>00823-010-1001-3341-00-SERVICIOS DE CAPACITACION</t>
  </si>
  <si>
    <t>00823-050-5001-3982-00-OTROS IMPUESTOS DERIVADOS DE UNA RELACION LABORAL</t>
  </si>
  <si>
    <t>00823-050-5002-2161-00-MATERIAL DE LIMPIEZA</t>
  </si>
  <si>
    <t>00823-050-5002-2211-00-PRODUCTOS ALIMENTICIOS Y BEBIDAS PARA PERSONAS</t>
  </si>
  <si>
    <t>00823-050-5002-2461-00-MATERIAL ELECTRICO Y ELECTRONICO</t>
  </si>
  <si>
    <t>00823-050-5002-2541-00-MATERIALES, ACCESORIOS Y SUMINISTROS MEDICOS</t>
  </si>
  <si>
    <t>00823-050-5002-3131-00-AGUA POTABLE</t>
  </si>
  <si>
    <t>00823-050-5002-3181-00-SERVICIOS POSTALES Y TELEGRAFICOS</t>
  </si>
  <si>
    <t>00823-050-5002-3511-00-CONSERVACION Y MANTENIMIENTO MENOR DE INMUEBLES</t>
  </si>
  <si>
    <t>00823-050-5002-3591-00-SERVICIOS DE JARDINERIA Y FUMIGACION</t>
  </si>
  <si>
    <t>00823-050-5002-3711-00-PASAJES AEREOS NACIONALES</t>
  </si>
  <si>
    <t>00823-050-5002-3751-00-VIATICOS EN EL PAIS</t>
  </si>
  <si>
    <t>00824-010-1001-3341-00-SERVICIOS DE CAPACITACION</t>
  </si>
  <si>
    <t>00824-050-5001-1131-00-SUELDOS BASE AL PERSONAL PERMANENTE</t>
  </si>
  <si>
    <t>00824-050-5001-1311-00-PRIMA QUINQUENAL POR AÑOS DE SERVICIOS EFECTIVOS P</t>
  </si>
  <si>
    <t>00824-050-5001-1321-00-PRIMA DE VACACIONES</t>
  </si>
  <si>
    <t>00824-050-5001-1323-00-GRATIFICACION DE FIN DE AÑO</t>
  </si>
  <si>
    <t>00824-050-5001-1421-00-APORTACIONES A FONDOS DE VIVIENDA</t>
  </si>
  <si>
    <t>00824-050-5001-3982-00-OTROS IMPUESTOS DERIVADOS DE UNA RELACION LABORAL</t>
  </si>
  <si>
    <t>00824-050-5002-2161-00-MATERIAL DE LIMPIEZA</t>
  </si>
  <si>
    <t>00824-050-5002-2211-00-PRODUCTOS ALIMENTICIOS Y BEBIDAS PARA PERSONAS</t>
  </si>
  <si>
    <t>00824-050-5002-2461-00-MATERIAL ELECTRICO Y ELECTRONICO</t>
  </si>
  <si>
    <t>00824-050-5002-3131-00-AGUA POTABLE</t>
  </si>
  <si>
    <t>00824-050-5002-3181-00-SERVICIOS POSTALES Y TELEGRAFICOS</t>
  </si>
  <si>
    <t>00824-050-5002-3511-00-CONSERVACION Y MANTENIMIENTO MENOR DE INMUEBLES</t>
  </si>
  <si>
    <t>00824-050-5002-3591-00-SERVICIOS DE JARDINERIA Y FUMIGACION</t>
  </si>
  <si>
    <t>00824-050-5002-3711-00-PASAJES AEREOS NACIONALES</t>
  </si>
  <si>
    <t>00824-050-5002-3721-00-PASAJES TERRESTRES NACIONALES</t>
  </si>
  <si>
    <t>00824-050-5002-3751-00-VIATICOS EN EL PAIS</t>
  </si>
  <si>
    <t>00824-080-0000-0000-00-DIRECCION DE DATOS PERSONALES</t>
  </si>
  <si>
    <t>00824-080-8001-0000-00-EVENTOS EN MATERIA DE PROTECCION DE DATOS PERSONAL</t>
  </si>
  <si>
    <t>00825-050-5002-3361-00-SERVICIOS DE APOYO ADMINISTRATIVO Y FOTOCOPIADO</t>
  </si>
  <si>
    <t>00825-010-1001-3341-00-SERVICIOS DE CAPACITACION</t>
  </si>
  <si>
    <t>00825-050-5001-1131-00-SUELDOS BASE AL PERSONAL PERMANENTE</t>
  </si>
  <si>
    <t>00825-050-5001-1311-00-PRIMA QUINQUENAL POR AÑOS DE SERVICIOS EFECTIVOS P</t>
  </si>
  <si>
    <t>00825-050-5001-1321-00-PRIMA DE VACACIONES</t>
  </si>
  <si>
    <t>00825-050-5001-1323-00-GRATIFICACION DE FIN DE AÑO</t>
  </si>
  <si>
    <t>00825-050-5001-1421-00-APORTACIONES A FONDOS DE VIVIENDA</t>
  </si>
  <si>
    <t>00825-050-5001-3982-00-OTROS IMPUESTOS DERIVADOS DE UNA RELACION LABORAL</t>
  </si>
  <si>
    <t>00826-050-5001-1131-00-SUELDOS BASE AL PERSONAL PERMANENTE</t>
  </si>
  <si>
    <t>00826-050-5001-1321-00-PRIMA DE VACACIONES</t>
  </si>
  <si>
    <t>00826-050-5001-1323-00-GRATIFICACION DE FIN DE AÑO</t>
  </si>
  <si>
    <t>00826-050-5001-1421-00-APORTACIONES A FONDOS DE VIVIENDA</t>
  </si>
  <si>
    <t>00826-050-5001-3982-00-OTROS IMPUESTOS DERIVADOS DE UNA RELACION LABORAL</t>
  </si>
  <si>
    <t>00826-050-5002-2161-00-MATERIAL DE LIMPIEZA</t>
  </si>
  <si>
    <t>00826-050-5002-2211-00-PRODUCTOS ALIMENTICIOS Y BEBIDAS PARA PERSONAS</t>
  </si>
  <si>
    <t>00826-050-5002-2461-00-MATERIAL ELECTRICO Y ELECTRONICO</t>
  </si>
  <si>
    <t>00826-050-5002-3131-00-AGUA POTABLE</t>
  </si>
  <si>
    <t>00826-050-5002-3591-00-SERVICIOS DE JARDINERIA Y FUMIGACION</t>
  </si>
  <si>
    <t>00826-050-5002-3711-00-PASAJES AEREOS NACIONALES</t>
  </si>
  <si>
    <t>00826-050-5002-3721-00-PASAJES TERRESTRES NACIONALES</t>
  </si>
  <si>
    <t>00826-050-5002-3751-00-VIATICOS EN EL PAIS</t>
  </si>
  <si>
    <t>00827-010-1001-3341-00-SERVICIOS DE CAPACITACION</t>
  </si>
  <si>
    <t>00827-050-5001-1131-00-SUELDOS BASE AL PERSONAL PERMANENTE</t>
  </si>
  <si>
    <t>00827-050-5001-1311-00-PRIMA QUINQUENAL POR AÑOS DE SERVICIOS EFECTIVOS P</t>
  </si>
  <si>
    <t>00827-050-5001-1321-00-PRIMA DE VACACIONES</t>
  </si>
  <si>
    <t>00827-050-5001-1323-00-GRATIFICACION DE FIN DE AÑO</t>
  </si>
  <si>
    <t>00827-050-5001-1421-00-APORTACIONES A FONDOS DE VIVIENDA</t>
  </si>
  <si>
    <t>00827-050-5002-2161-00-MATERIAL DE LIMPIEZA</t>
  </si>
  <si>
    <t>00827-050-5002-2211-00-PRODUCTOS ALIMENTICIOS Y BEBIDAS PARA PERSONAS</t>
  </si>
  <si>
    <t>00827-050-5002-2461-00-MATERIAL ELECTRICO Y ELECTRONICO</t>
  </si>
  <si>
    <t>00827-050-5002-3131-00-AGUA POTABLE</t>
  </si>
  <si>
    <t>00827-050-5002-3181-00-SERVICIOS POSTALES Y TELEGRAFICOS</t>
  </si>
  <si>
    <t>00827-050-5002-3511-00-CONSERVACION Y MANTENIMIENTO MENOR DE INMUEBLES</t>
  </si>
  <si>
    <t>00827-050-5002-3591-00-SERVICIOS DE JARDINERIA Y FUMIGACION</t>
  </si>
  <si>
    <t>00827-050-5002-3751-00-VIATICOS EN EL PAIS</t>
  </si>
  <si>
    <t>ESTADO DE ACTIVIDADES</t>
  </si>
  <si>
    <t>00822-050-5002-2721-00-PRENDAS DE SEGURIDAD Y PROTECCION PERSONAL</t>
  </si>
  <si>
    <t>00822-050-5002-3271-00-ARRENDAMIENTO DE ACTIVOS INTANGIBLES</t>
  </si>
  <si>
    <t>00823-050-5002-2721-00-PRENDAS DE SEGURIDAD Y PROTECCION PERSONAL</t>
  </si>
  <si>
    <t>00823-050-5002-3271-00-ARRENDAMIENTO DE ACTIVOS INTANGIBLES</t>
  </si>
  <si>
    <t>00824-050-5002-2721-00-PRENDAS DE SEGURIDAD Y PROTECCION PERSONAL</t>
  </si>
  <si>
    <t>00824-050-5002-3271-00-ARRENDAMIENTO DE ACTIVOS INTANGIBLES</t>
  </si>
  <si>
    <t>00825-050-5002-2211-00-PRODUCTOS ALIMENTICIOS Y BEBIDAS PARA PERSONAS</t>
  </si>
  <si>
    <t>00825-050-5002-2461-00-MATERIAL ELECTRICO Y ELECTRONICO</t>
  </si>
  <si>
    <t>00825-050-5002-2721-00-PRENDAS DE SEGURIDAD Y PROTECCION PERSONAL</t>
  </si>
  <si>
    <t>00825-050-5002-3181-00-SERVICIOS POSTALES Y TELEGRAFICOS</t>
  </si>
  <si>
    <t>00825-050-5002-3271-00-ARRENDAMIENTO DE ACTIVOS INTANGIBLES</t>
  </si>
  <si>
    <t>00825-050-5002-3511-00-CONSERVACION Y MANTENIMIENTO MENOR DE INMUEBLES</t>
  </si>
  <si>
    <t>00825-050-5002-3591-00-SERVICIOS DE JARDINERIA Y FUMIGACION</t>
  </si>
  <si>
    <t>00825-050-5002-3751-00-VIATICOS EN EL PAIS</t>
  </si>
  <si>
    <t>00826-050-5002-2721-00-PRENDAS DE SEGURIDAD Y PROTECCION PERSONAL</t>
  </si>
  <si>
    <t>00826-050-5002-3271-00-ARRENDAMIENTO DE ACTIVOS INTANGIBLES</t>
  </si>
  <si>
    <t>00827-050-5002-2721-00-PRENDAS DE SEGURIDAD Y PROTECCION PERSONAL</t>
  </si>
  <si>
    <t>00827-050-5002-3271-00-ARRENDAMIENTO DE ACTIVOS INTANGIBLES</t>
  </si>
  <si>
    <t>VESTUARIO, BLANCOS, PRENDAS DE PROTECCIÓN Y ARTÍCULOS DEPORTIVOS</t>
  </si>
  <si>
    <t>PRENDAS DE SEGURIDAD Y PROTECCIÓN PERSONAL</t>
  </si>
  <si>
    <t>Revisó</t>
  </si>
  <si>
    <t xml:space="preserve"> </t>
  </si>
  <si>
    <t>05125 MATERIALES, ACCESORIOS Y SUMINISTROS MEDICOS.</t>
  </si>
  <si>
    <t>05127 VESTUARIO, BLANCOS, PRENDAS DE PROTECCION Y ARTICULOS DEPORTIVOS</t>
  </si>
  <si>
    <t>05125</t>
  </si>
  <si>
    <t>05127</t>
  </si>
  <si>
    <t>Las notas explicativas a los Estados Financieros adjuntas son parte integrante del presente Estado.</t>
  </si>
  <si>
    <t>Las notas explicativas a los Estados Financieros adjuntas, son parte integrante del presente Estado.</t>
  </si>
  <si>
    <t>00822-050-5002-3571-00-INSTALACION, REPARACION Y MANTENIMIENTO DE MAQUINA</t>
  </si>
  <si>
    <t>00823-050-5002-3571-00-INSTALACION, REPARACION Y MANTENIMIENTO DE MAQUINA</t>
  </si>
  <si>
    <t>00824-050-5002-3571-00-INSTALACION, REPARACION Y MANTENIMIENTO DE MAQUINA</t>
  </si>
  <si>
    <t>00825-050-5002-3571-00-INSTALACION, REPARACION Y MANTENIMIENTO DE MAQUINA</t>
  </si>
  <si>
    <t>00826-050-5002-3571-00-INSTALACION, REPARACION Y MANTENIMIENTO DE MAQUINA</t>
  </si>
  <si>
    <t>00827-050-5002-3571-00-INSTALACION, REPARACION Y MANTENIMIENTO DE MAQUINA</t>
  </si>
  <si>
    <t>MATERIALES Y ARTICULOS DE CONSTRUCCION Y DE REPARACIÓN</t>
  </si>
  <si>
    <t>ESTADO ANALÍTICO DE LA DEUDA Y OTROS PASIVOS</t>
  </si>
  <si>
    <t>Saldo final del período</t>
  </si>
  <si>
    <t>Saldo inicial del periodo</t>
  </si>
  <si>
    <t>Institución o país acreedor</t>
  </si>
  <si>
    <t>Moneda de contratación</t>
  </si>
  <si>
    <t>Deuda Pública</t>
  </si>
  <si>
    <t>Denominación de las deudas</t>
  </si>
  <si>
    <t>Corto Plazo</t>
  </si>
  <si>
    <t>Deuda Interna</t>
  </si>
  <si>
    <t>Deuda Externa</t>
  </si>
  <si>
    <t>Largo Plazo</t>
  </si>
  <si>
    <t>Otros Pasivos</t>
  </si>
  <si>
    <t>Total Deuda y Otros Pasivos</t>
  </si>
  <si>
    <t>ESTADO DE CAMBIOS EN LA SITUACIÓN FINANCIERA</t>
  </si>
  <si>
    <t>Activo Circulante</t>
  </si>
  <si>
    <t>Activo No Circulante</t>
  </si>
  <si>
    <t>Bienes muebles</t>
  </si>
  <si>
    <t>Depreciación, Deterioro y Amortización Acumulada de Bienes</t>
  </si>
  <si>
    <t>PASIVO</t>
  </si>
  <si>
    <t>HACIENDA PÚBLICA/PATRIMONIO</t>
  </si>
  <si>
    <t>TOTAL DE ACTIVO, PASIVO Y HACIENDA PÚBLICA/PATRIMONIO</t>
  </si>
  <si>
    <t>Rectificaciones de Resultados de Ejercicios Anteriores</t>
  </si>
  <si>
    <t>Aportaciones</t>
  </si>
  <si>
    <t xml:space="preserve">Resultados del Ejercicio (Ahorro/Desahorro) </t>
  </si>
  <si>
    <t>OTROS GASTOS Y PÉRDIDAS EXTRAORDINARIAS</t>
  </si>
  <si>
    <t>Estimaciones, Depreciaciones, Deterioros, Obsolescencia y Amortizaciones</t>
  </si>
  <si>
    <t>00811 LEY DE INGRESOS ESTIMADA</t>
  </si>
  <si>
    <t>00812 LEY DE INGRESOS POR EJECUTAR</t>
  </si>
  <si>
    <t>00813 MODIFICACIONES A LA LEY DE INGRESOS ESTIMADA</t>
  </si>
  <si>
    <t>00814 LEY DE INGRESOS DEVENGADA</t>
  </si>
  <si>
    <t>00815 LEY DE INGRESOS RECAUDADA</t>
  </si>
  <si>
    <t>00811</t>
  </si>
  <si>
    <t>00812</t>
  </si>
  <si>
    <t>00813</t>
  </si>
  <si>
    <t>00814</t>
  </si>
  <si>
    <t>00815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</si>
  <si>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</si>
  <si>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</si>
  <si>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</si>
  <si>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</si>
  <si>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</si>
  <si>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</si>
  <si>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</si>
  <si>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</si>
  <si>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</si>
  <si>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</si>
  <si>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FLUJOS NETOS DE EFECTIVO POR  ACTIVIDADES DE OPERACIÓN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</si>
  <si>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</si>
  <si>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</si>
  <si>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</si>
  <si>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</si>
  <si>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</si>
  <si>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</si>
  <si>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</si>
  <si>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</si>
  <si>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</si>
  <si>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</si>
  <si>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II. Cuotas y Aportaciones de Seguridad Social</t>
  </si>
  <si>
    <t>III. Contribuciones de Mejoras</t>
  </si>
  <si>
    <t>IV. Derechos</t>
  </si>
  <si>
    <t>VII. Ingresos por Venta de Bienes y Servicios</t>
  </si>
  <si>
    <t>IX. Transferencias, asignaciones subsidios y otras ayudas.</t>
  </si>
  <si>
    <t>X. Ingresos derivados de financiamiento neto</t>
  </si>
  <si>
    <t>00741 DEMANDAS JUDICIALES EN PROCESO DE RESOLUCION</t>
  </si>
  <si>
    <t>00742 RESOLUCIONES DE DEMANDAS EN PROCESOS JUDICIALES</t>
  </si>
  <si>
    <t>00741</t>
  </si>
  <si>
    <t>00742</t>
  </si>
  <si>
    <t>RESOLUCIONES DE DEMANDAS EN PROCESOS JUDICIALES</t>
  </si>
  <si>
    <t>DEMANDAS JUDICIALES EN PROCESO DE RESOLUCION</t>
  </si>
  <si>
    <t>01122 CUENTAS POR COBRAR A CORTO PLAZO</t>
  </si>
  <si>
    <t>01122</t>
  </si>
  <si>
    <t>CUENTAS POR COBRAR A CORTO PLAZO</t>
  </si>
  <si>
    <t xml:space="preserve">Anticipo a Proveedores por Adquisición de Bienes </t>
  </si>
  <si>
    <t>y prestación de Servicios a Corto Plazo</t>
  </si>
  <si>
    <t>Estimado</t>
  </si>
  <si>
    <t>00821-050-5002-2911-00-HERRAMIENTAS MENORES</t>
  </si>
  <si>
    <t>00821-050-5002-3571-00-INSTALACION, REPARACION Y MANTENIMIENTO DE MAQUINA</t>
  </si>
  <si>
    <t>00822-050-5002-2911-00-HERRAMIENTAS MENORES</t>
  </si>
  <si>
    <t>00824-050-5002-2911-00-HERRAMIENTAS MENORES</t>
  </si>
  <si>
    <t>00825-050-5002-2911-00-HERRAMIENTAS MENORES</t>
  </si>
  <si>
    <t>00826-050-5001-1311-00-PRIMA QUINQUENAL POR AÑOS DE SERVICIOS EFECTIVOS P</t>
  </si>
  <si>
    <t>00826-050-5002-2911-00-HERRAMIENTAS MENORES</t>
  </si>
  <si>
    <t>00827-050-5002-2911-00-HERRAMIENTAS MENORES</t>
  </si>
  <si>
    <t>GRATIFICACIÓN DE FIN DE AÑO</t>
  </si>
  <si>
    <t>LIQUIDACIONES POR INDEMNIZACIONES Y POR SUELDOS Y SALARIOS CAÍDOS</t>
  </si>
  <si>
    <t>MATERIALES, ÚTILES Y EQUIPOS MENORES DE OFICINA</t>
  </si>
  <si>
    <t>MATERIAL ELÉCTRICO Y ELECTRÓNICO</t>
  </si>
  <si>
    <t>SERVICIO DE ENERGÍA ELÉCTRICA</t>
  </si>
  <si>
    <t>TELEFONÍA TRADICIONAL</t>
  </si>
  <si>
    <t>SERVICIOS POSTALES Y TELEGRÁFICOS</t>
  </si>
  <si>
    <t>CONSERVACIÓN Y MANTENIMIENTO MENOR DE INMUEBLES</t>
  </si>
  <si>
    <t>OTROS SERVICIOS DE INFORMACIÓN</t>
  </si>
  <si>
    <t>IMPUESTO SOBRE NÓMINA</t>
  </si>
  <si>
    <t>EQUIPO DE CÓMPUTO Y TECNOLOGÍAS DE INFORMACIÓN</t>
  </si>
  <si>
    <t>OTROS MOBILIARIOS Y EQUIPO DE ADMINISTRACIÓN</t>
  </si>
  <si>
    <t>00823-050-5002-2911-00-HERRAMIENTAS MENORES</t>
  </si>
  <si>
    <t>enero</t>
  </si>
  <si>
    <t>febrero</t>
  </si>
  <si>
    <t>marzo</t>
  </si>
  <si>
    <t>DEPÓSITOS DE FONDOS DE TERCEROS EN GARANTIA Y/O ADMINISTRACIÓN</t>
  </si>
  <si>
    <t>CONTABLE</t>
  </si>
  <si>
    <t>EDO PRESUPUESTO</t>
  </si>
  <si>
    <t>PRESUPUESTAL</t>
  </si>
  <si>
    <t>EDO DE ACTIVIDADES</t>
  </si>
  <si>
    <t>DIFERENCIA</t>
  </si>
  <si>
    <t>y Prestación de Servicios a corto plazo</t>
  </si>
  <si>
    <t>“Bajo protesta de decir verdad declaramos que los Estados Financieros y sus notas, son razonablemente correctos y son responsabilidad del emisor”</t>
  </si>
  <si>
    <t>'“Bajo protesta de decir verdad declaramos que los Estados Financieros y sus notas, son razonablemente correctos y son responsabilidad del emisor”</t>
  </si>
  <si>
    <t>00823-020-2001-3362-00-SERVICIOS DE IMPRESION</t>
  </si>
  <si>
    <t>00824-020-2001-3362-00-SERVICIOS DE IMPRESION</t>
  </si>
  <si>
    <t>00825-020-2001-3362-00-SERVICIOS DE IMPRESION</t>
  </si>
  <si>
    <t>00826-020-2001-3362-00-SERVICIOS DE IMPRESION</t>
  </si>
  <si>
    <t>00827-020-2001-3362-00-SERVICIOS DE IMPRESION</t>
  </si>
  <si>
    <t>Mtra. Sandra Mota García</t>
  </si>
  <si>
    <t>00821-020-2001-3362-00-SERVICIOS DE IMPRESION</t>
  </si>
  <si>
    <t>00821-050-5002-2721-00-PRENDAS DE SEGURIDAD Y PROTECCION PERSONAL</t>
  </si>
  <si>
    <t>00821-050-5002-3271-00-ARRENDAMIENTO DE ACTIVOS INTANGIBLES</t>
  </si>
  <si>
    <t>00821-050-5002-5111-00-MUEBLES DE OFICINA Y ESTANTERIA</t>
  </si>
  <si>
    <t>00822-020-2001-3362-00-SERVICIOS DE IMPRESION</t>
  </si>
  <si>
    <t>00822-050-0000-0000-00-DIRECCION DE ADMINISTRACION Y FINANZAS</t>
  </si>
  <si>
    <t>00822-050-5001-1131-00-SUELDOS BASE AL PERSONAL PERMANENTE</t>
  </si>
  <si>
    <t>00822-050-5001-1544-00-ASIGNACIONES PARA REQ DE CARGOS DE SERV PUB DE NIV</t>
  </si>
  <si>
    <t>00822-050-5002-2161-00-MATERIAL DE LIMPIEZA</t>
  </si>
  <si>
    <t>00822-050-5002-2211-00-PRODUCTOS ALIMENTICIOS Y BEBIDAS PARA PERSONAS</t>
  </si>
  <si>
    <t>00822-050-5002-2461-00-MATERIAL ELECTRICO Y ELECTRONICO</t>
  </si>
  <si>
    <t>00822-050-5002-3131-00-AGUA POTABLE</t>
  </si>
  <si>
    <t>00822-050-5002-3181-00-SERVICIOS POSTALES Y TELEGRAFICOS</t>
  </si>
  <si>
    <t>00822-050-5002-3331-00-SERVICIOS DE CONSULTORIA ADMINISTRATIVA, PROCESOS,</t>
  </si>
  <si>
    <t>00822-050-5002-3511-00-CONSERVACION Y MANTENIMIENTO MENOR DE INMUEBLES</t>
  </si>
  <si>
    <t>00822-050-5002-5111-00-MUEBLES DE OFICINA Y ESTANTERIA</t>
  </si>
  <si>
    <t>00823-050-5001-1131-00-SUELDOS BASE AL PERSONAL PERMANENTE</t>
  </si>
  <si>
    <t>00823-050-5001-1421-00-APORTACIONES A FONDOS DE VIVIENDA</t>
  </si>
  <si>
    <t>00823-050-5001-1441-00-PRIMAS POR SEGURO DE VIDA DEL PERSONAL CIVIL</t>
  </si>
  <si>
    <t>00823-050-5001-1544-00-ASIGNACIONES PARA REQ DE CARGOS DE SERV PUB DE NIV</t>
  </si>
  <si>
    <t>00823-050-5002-3331-00-SERVICIOS DE CONSULTORIA ADMINISTRATIVA, PROCESOS,</t>
  </si>
  <si>
    <t>00823-050-5002-3721-00-PASAJES TERRESTRES NACIONALES</t>
  </si>
  <si>
    <t>00823-050-5002-5111-00-MUEBLES DE OFICINA Y ESTANTERIA</t>
  </si>
  <si>
    <t>00824-050-5002-5111-00-MUEBLES DE OFICINA Y ESTANTERIA</t>
  </si>
  <si>
    <t>00825-050-5002-2161-00-MATERIAL DE LIMPIEZA</t>
  </si>
  <si>
    <t>00825-050-5002-3131-00-AGUA POTABLE</t>
  </si>
  <si>
    <t>00825-050-5002-5111-00-MUEBLES DE OFICINA Y ESTANTERIA</t>
  </si>
  <si>
    <t>00826-010-1001-3341-00-SERVICIOS DE CAPACITACION</t>
  </si>
  <si>
    <t>00826-050-5002-3181-00-SERVICIOS POSTALES Y TELEGRAFICOS</t>
  </si>
  <si>
    <t>00826-050-5002-5111-00-MUEBLES DE OFICINA Y ESTANTERIA</t>
  </si>
  <si>
    <t>00827-050-5002-5111-00-MUEBLES DE OFICINA Y ESTANTERIA</t>
  </si>
  <si>
    <t>Transferencias, Asignaciones, Subsidios y Otras Ayudas</t>
  </si>
  <si>
    <t>Otros ingresos y Beneficios Varios</t>
  </si>
  <si>
    <t>RESULTADO DEL EJERCICIO (AHORRO/DESAHORRO)</t>
  </si>
  <si>
    <t>ESTADO DE VARIACIÓN EN LA HACIENDA PÚBLICA</t>
  </si>
  <si>
    <t>Donaciones de Capital</t>
  </si>
  <si>
    <t>Actualización de la Hacienda Pública / Patrimonio</t>
  </si>
  <si>
    <t>Resultado de Ejercicios Anteriores</t>
  </si>
  <si>
    <t>Revalúos</t>
  </si>
  <si>
    <t>Reservas</t>
  </si>
  <si>
    <t>Resultado por Posición Monetaria</t>
  </si>
  <si>
    <t>Resultado por Tenencia de Activos no Monetarios</t>
  </si>
  <si>
    <t>Resultado del Ejercicio (Ahorro / Desahorro)</t>
  </si>
  <si>
    <t>Resultados de Ejercicios Anteriores</t>
  </si>
  <si>
    <t>VARIACIONES</t>
  </si>
  <si>
    <t>Exceso o insuficiencia en la actualización de la Hacienda Pública / Patrimonio</t>
  </si>
  <si>
    <t>devengado</t>
  </si>
  <si>
    <t>ejercido</t>
  </si>
  <si>
    <t>PRESUPUESTO</t>
  </si>
  <si>
    <t>Hacienda Pública/Patrimonio Generado</t>
  </si>
  <si>
    <t>Servicios personales por pagar a corto plazo</t>
  </si>
  <si>
    <t>Retenciones y contribuciones por pagar a corto plazo</t>
  </si>
  <si>
    <t>Otras cuentas por pagar a corto plazo</t>
  </si>
  <si>
    <t xml:space="preserve">  Mobiliario y Equipo de Administración</t>
  </si>
  <si>
    <t xml:space="preserve">  </t>
  </si>
  <si>
    <t>02118</t>
  </si>
  <si>
    <t>DEVOLUCIONES DE LA LEY DE INGRESOS POR PAGAR A CORTO PLAZO</t>
  </si>
  <si>
    <t>INSTITUTO DE TRANSPARENCIA, ACCESO A LA INFORMACIÓN PÚBLICA,  PROTECCIÓN DE DATOS PERSONALES Y RENDICIÓN DE 
CUENTAS DE LA CIUDAD DE MÉXICO</t>
  </si>
  <si>
    <t>Mtra. Diana Francia Hernández Martìnez</t>
  </si>
  <si>
    <t>L.C.P. Sandra Ariadna Mancebo Padilla</t>
  </si>
  <si>
    <t>Directora de Administración y Finanzas</t>
  </si>
  <si>
    <t>NOMBRE: L.C.P. SANDRA ARIADNA MANCEBO PADILLA</t>
  </si>
  <si>
    <t>CARGO: DIRECTORA DE ADMINISTRACIÓN Y FINANZAS*</t>
  </si>
  <si>
    <t>INSTITUTO DE TRANSPARENCIA, ACCESO A LA INFORMACIÓN PÚBLICA, PROTECCIÓN DE DATOS PERSONALES 
Y RENDICIÓN DE CUENTA DE LA CIUDAD DE MÉXICO</t>
  </si>
  <si>
    <t>ESTADO ANALITICO DE ACTIVO</t>
  </si>
  <si>
    <t>NOMBRE:       L.C.P. SANDRA ARIADNA MANCEBO PADILLA</t>
  </si>
  <si>
    <t>CARGO:          DIRECTORA DE ADMINISTRACIÓN Y FINANZAS*</t>
  </si>
  <si>
    <t>NOMBRE:        L.C.P. SANDRA ARIADNA MANCEBO PADILLA</t>
  </si>
  <si>
    <t>CARGO:         DIRECTORA DE ADMINISTRACIÓN Y FINANZAS*</t>
  </si>
  <si>
    <t>NOMBRE:   L.C.P. SANDRA ARIADNA MANCEBO PADILLA</t>
  </si>
  <si>
    <t>CARGO:     DIRECTORA DE ADMINISTRACIÓN Y FINANZAS*</t>
  </si>
  <si>
    <t>INSTITUTO DE TRANSPARENCIA, ACCESO A LA INFORMACIÓN PÚBLICA, PROTECCIÓN DE DATOS PERSONALES Y RENDICIÓN DE CUENTAS DE LA CIUDAD DE MÉXICO</t>
  </si>
  <si>
    <t>INSTITUTO DE TRANSPARENCIA, ACCESO A LA INFORMACIÓN PÚBLICA, PROTECCIÓN DE DATOS PERSONALES 
Y RENDICIÓN DE CUENTAS DE LA CIUDAD DE MÉXICO</t>
  </si>
  <si>
    <t>NOMBRE:  L.C.P. SANDRA ARIADNA MANCEBO PADILLA</t>
  </si>
  <si>
    <t>CARGO:    DIRECTORA DE ADMINISTRACIÓN Y FINANZAS</t>
  </si>
  <si>
    <t>RESPONSABLE DE LA INFORMACIÓN</t>
  </si>
  <si>
    <t>00821-010-0000-0000-00-DIRECCION DE CAPACITACION PARA LA CULTURA DE LA TR</t>
  </si>
  <si>
    <t>00821-020-0000-0000-00-DIRECCION DE COMUNICACION SOCIAL</t>
  </si>
  <si>
    <t>00821-030-0000-0000-00-DIRECCION DE ESTADO ABIERTO, ESTUDIOS Y EVALUACION</t>
  </si>
  <si>
    <t>00821-050-5001-0000-00-NOMINA DE LOS RECURSOS HUMANOS DEL INFO</t>
  </si>
  <si>
    <t>00821-060-0000-0000-00-DIRECCION DE VINCULACION Y PROYECCION ESTRATEGICA</t>
  </si>
  <si>
    <t>02118 DEVOLUCIONES DE LA LEY DE INGRESOS POR PAGAR A CORTO PLAZO</t>
  </si>
  <si>
    <t xml:space="preserve">DIRECCION DE CAPACITACION PARA LA CULTURA DE LA TRANSPARENCIA, LA PROTECCION DE DATOS PERSONALES Y LA RENDICION DE CUENTAS </t>
  </si>
  <si>
    <t>CAPACITACION PRESENCIAL Y A DISTANCIA DIRIGIDOS A SERVIDORES PUBLICOS Y PERSONAL DE LOS SUJETOS OBLIGADOS</t>
  </si>
  <si>
    <t xml:space="preserve">DIRECCION DE VINCULACION Y PROYECCIÓN ESTRATÉGICA </t>
  </si>
  <si>
    <t>Servicios de investigación científica y desarrollo</t>
  </si>
  <si>
    <t>Servicios de impresión</t>
  </si>
  <si>
    <t xml:space="preserve">PROMOCIÓN DE LA TRANSPARENCIA Y RENDICIÓN DE CUENTAS  </t>
  </si>
  <si>
    <t>00822-010-0000-0000-00-DIRECCION DE CAPACITACION PARA LA CULTURA DE LA TR</t>
  </si>
  <si>
    <t>00822-020-0000-0000-00-DIRECCION DE COMUNICACION SOCIAL</t>
  </si>
  <si>
    <t>00822-030-0000-0000-00-DIRECCION DE ESTADO ABIERTO, ESTUDIOS Y EVALUACION</t>
  </si>
  <si>
    <t>00822-050-5001-0000-00-NOMINA DE LOS RECURSOS HUMANOS DEL INFO</t>
  </si>
  <si>
    <t>00822-060-0000-0000-00-DIRECCION DE VINCULACION Y PROYECCION ESTRATEGICA</t>
  </si>
  <si>
    <t>00823-010-0000-0000-00-DIRECCION DE CAPACITACION PARA LA CULTURA DE LA TR</t>
  </si>
  <si>
    <t>00823-020-0000-0000-00-DIRECCION DE COMUNICACION SOCIAL</t>
  </si>
  <si>
    <t>00823-030-0000-0000-00-DIRECCION DE ESTADO ABIERTO, ESTUDIOS Y EVALUACION</t>
  </si>
  <si>
    <t>00823-050-5001-0000-00-NOMINA DE LOS RECURSOS HUMANOS DEL INFO</t>
  </si>
  <si>
    <t>00823-060-0000-0000-00-DIRECCION DE VINCULACION Y PROYECCION ESTRATEGICA</t>
  </si>
  <si>
    <t>00824-010-0000-0000-00-DIRECCION DE CAPACITACION PARA LA CULTURA DE LA TR</t>
  </si>
  <si>
    <t>00824-020-0000-0000-00-DIRECCION DE COMUNICACION SOCIAL</t>
  </si>
  <si>
    <t>00824-030-0000-0000-00-DIRECCION DE ESTADO ABIERTO, ESTUDIOS Y EVALUACION</t>
  </si>
  <si>
    <t>00824-050-5001-0000-00-NOMINA DE LOS RECURSOS HUMANOS DEL INFO</t>
  </si>
  <si>
    <t>00824-060-0000-0000-00-DIRECCION DE VINCULACION Y PROYECCION ESTRATEGICA</t>
  </si>
  <si>
    <t>00825-010-0000-0000-00-DIRECCION DE CAPACITACION PARA LA CULTURA DE LA TR</t>
  </si>
  <si>
    <t>00825-020-0000-0000-00-DIRECCION DE COMUNICACION SOCIAL</t>
  </si>
  <si>
    <t>00825-030-0000-0000-00-DIRECCION DE ESTADO ABIERTO, ESTUDIOS Y EVALUACION</t>
  </si>
  <si>
    <t>00825-050-5001-0000-00-NOMINA DE LOS RECURSOS HUMANOS DEL INFO</t>
  </si>
  <si>
    <t>00825-060-0000-0000-00-DIRECCION DE VINCULACION Y PROYECCION ESTRATEGICA</t>
  </si>
  <si>
    <t>00826-010-0000-0000-00-DIRECCION DE CAPACITACION PARA LA CULTURA DE LA TR</t>
  </si>
  <si>
    <t>00826-020-0000-0000-00-DIRECCION DE COMUNICACION SOCIAL</t>
  </si>
  <si>
    <t>00826-050-5001-0000-00-NOMINA DE LOS RECURSOS HUMANOS DEL INFO</t>
  </si>
  <si>
    <t>00827-020-0000-0000-00-DIRECCION DE COMUNICACION SOCIAL</t>
  </si>
  <si>
    <t>00827-030-0000-0000-00-DIRECCION DE ESTADO ABIERTO, ESTUDIOS Y EVALUACION</t>
  </si>
  <si>
    <t>00827-050-5001-0000-00-NOMINA DE LOS RECURSOS HUMANOS DEL INFO</t>
  </si>
  <si>
    <t>00827-060-0000-0000-00-DIRECCION DE VINCULACION Y PROYECCION ESTRATEGICA</t>
  </si>
  <si>
    <t>* De conformidad con el Acuerdo del Pleno 031/SO/16-01/2019.</t>
  </si>
  <si>
    <t>CARGO: DIRECTORA  DE ADMINISTRACIÓN Y FINANZAS*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</si>
  <si>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30 Dirección de Estado Abierto, Estudios y Evaluación</t>
    </r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</si>
  <si>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60 Dirección de Vinculación y Proyección Estratégica</t>
    </r>
  </si>
  <si>
    <t>Jefe de Departamento de Presupuesto y Contabilidad</t>
  </si>
  <si>
    <t>Subdirectora de Recursos Financieros</t>
  </si>
  <si>
    <t>00822-050-5002-2231-00-UTENSILIOS PARA EL SERVICIO DE ALIMENTACION</t>
  </si>
  <si>
    <t>00822-050-5002-2481-00-MATERIALES COMPLEMENTARIOS</t>
  </si>
  <si>
    <t>00822-050-5002-2711-00-VESTUARIO Y UNIFORMES</t>
  </si>
  <si>
    <t>00823-050-5002-2231-00-UTENSILIOS PARA EL SERVICIO DE ALIMENTACION</t>
  </si>
  <si>
    <t>00823-050-5002-2481-00-MATERIALES COMPLEMENTARIOS</t>
  </si>
  <si>
    <t>00823-050-5002-2711-00-VESTUARIO Y UNIFORMES</t>
  </si>
  <si>
    <t>00824-050-5002-2231-00-UTENSILIOS PARA EL SERVICIO DE ALIMENTACION</t>
  </si>
  <si>
    <t>00824-050-5002-2481-00-MATERIALES COMPLEMENTARIOS</t>
  </si>
  <si>
    <t>00824-050-5002-2711-00-VESTUARIO Y UNIFORMES</t>
  </si>
  <si>
    <t>00825-050-5002-2231-00-UTENSILIOS PARA EL SERVICIO DE ALIMENTACION</t>
  </si>
  <si>
    <t>00825-050-5002-2481-00-MATERIALES COMPLEMENTARIOS</t>
  </si>
  <si>
    <t>00825-050-5002-2711-00-VESTUARIO Y UNIFORMES</t>
  </si>
  <si>
    <t>00826-050-5002-2231-00-UTENSILIOS PARA EL SERVICIO DE ALIMENTACION</t>
  </si>
  <si>
    <t>00826-050-5002-2481-00-MATERIALES COMPLEMENTARIOS</t>
  </si>
  <si>
    <t>00826-050-5002-2711-00-VESTUARIO Y UNIFORMES</t>
  </si>
  <si>
    <t>00827-050-5002-2231-00-UTENSILIOS PARA EL SERVICIO DE ALIMENTACION</t>
  </si>
  <si>
    <t>00827-050-5002-2481-00-MATERIALES COMPLEMENTARIOS</t>
  </si>
  <si>
    <t>00827-050-5002-2711-00-VESTUARIO Y UNIFORMES</t>
  </si>
  <si>
    <t>UTENSILIOS PARA EL SERVICIO DE ALIMENTACIÓN</t>
  </si>
  <si>
    <t>PRODUCTOS TEXTILES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</si>
  <si>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10 Dirección de Capacitación para la Cultura de la Transparencia, la Protección de Datos Personales y la Rendición de Cuentas</t>
    </r>
  </si>
  <si>
    <t>NÓMINA DE LOS RECURSOS HUMANOS DEL INFO</t>
  </si>
  <si>
    <t>00822-050-5002-2471-00-ARTICULOS METALICOS PARA LA CONSTRUCCION</t>
  </si>
  <si>
    <t>00823-050-5002-2471-00-ARTICULOS METALICOS PARA LA CONSTRUCCION</t>
  </si>
  <si>
    <t>00824-050-5002-2471-00-ARTICULOS METALICOS PARA LA CONSTRUCCION</t>
  </si>
  <si>
    <t>00825-050-5002-2471-00-ARTICULOS METALICOS PARA LA CONSTRUCCION</t>
  </si>
  <si>
    <t>00826-050-5002-2471-00-ARTICULOS METALICOS PARA LA CONSTRUCCION</t>
  </si>
  <si>
    <t>00827-050-5002-2471-00-ARTICULOS METALICOS PARA LA CONSTRUCCION</t>
  </si>
  <si>
    <t>ARTÍCULOS METÁLICOS PARA LA CONSTRUCCIÓN</t>
  </si>
  <si>
    <t>OTROS MATERIALES Y ARTÍCULOS DE CONSTRUCCIÓN Y REPARACIÓN</t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</si>
  <si>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Lcda. María Laura Castelazo Díaz Leal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</si>
  <si>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Lic. Raúl Llanos Samaniego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</si>
  <si>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Mtro. Hiriam Eduardo Pérez Vidal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</si>
  <si>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L.CP. Sandra Ariadna Mancebo Padilla/C.P. Rosaura Morales González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</si>
  <si>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L.C.P. Sandra Ariadna Mancebo Padilla/Lic. Omar Chavira Campuzano</t>
    </r>
  </si>
  <si>
    <r>
      <rPr>
        <b/>
        <sz val="14"/>
        <rFont val="Calibri"/>
        <family val="2"/>
      </rPr>
      <t>RESPONSABLE:</t>
    </r>
    <r>
      <rPr>
        <sz val="14"/>
        <rFont val="Calibri"/>
        <family val="2"/>
      </rPr>
      <t xml:space="preserve"> Lic. Armando Tadeo Terán Ongay</t>
    </r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</si>
  <si>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Lic. Andrés Israel Rodríguez Ramírez</t>
    </r>
  </si>
  <si>
    <t>SISTEMAS DE AIRE ACONDICIONADO, CALEFACCIÓN Y DE REFRIGERACIÓN INDUSTRIAL Y COMERCIAL</t>
  </si>
  <si>
    <t>SERVICIOS PROFESIONALES, CIENTÍFICOS, TÉCNICOS INTEGRALES Y OTROS.</t>
  </si>
  <si>
    <t>00822-050-5002-2431-00-CAL, YESO Y PRODUCTOS DE YESO</t>
  </si>
  <si>
    <t>00823-050-5002-2431-00-CAL, YESO Y PRODUCTOS DE YESO</t>
  </si>
  <si>
    <t>00824-050-5002-2431-00-CAL, YESO Y PRODUCTOS DE YESO</t>
  </si>
  <si>
    <t>00825-050-5002-2431-00-CAL, YESO Y PRODUCTOS DE YESO</t>
  </si>
  <si>
    <t>00826-050-5002-2431-00-CAL, YESO Y PRODUCTOS DE YESO</t>
  </si>
  <si>
    <t>00827-050-5002-2431-00-CAL, YESO Y PRODUCTOS DE YESO</t>
  </si>
  <si>
    <t>CAL, YESO Y PRODUCTOS DE YESO</t>
  </si>
  <si>
    <t>00822-050-5002-5211-00-EQUIPOS Y APARATOS AUDIOVISUALES</t>
  </si>
  <si>
    <t>00823-050-5002-5211-00-EQUIPOS Y APARATOS AUDIOVISUALES</t>
  </si>
  <si>
    <t>00824-050-5002-5211-00-EQUIPOS Y APARATOS AUDIOVISUALES</t>
  </si>
  <si>
    <t>00825-050-5002-5211-00-EQUIPOS Y APARATOS AUDIOVISUALES</t>
  </si>
  <si>
    <t>00826-050-5002-5211-00-EQUIPOS Y APARATOS AUDIOVISUALES</t>
  </si>
  <si>
    <t>00827-050-5002-5211-00-EQUIPOS Y APARATOS AUDIOVISUALES</t>
  </si>
  <si>
    <t>EQUIPOS Y APARATOS AUDIOVISUALES</t>
  </si>
  <si>
    <t>ASIGNACIONES PARA REQUERIMIENTO DE CARGOS DE SERVIDORES PÚBLICOS SUPERIORES Y DE MANDOS MEDIOS ASI COMO DE LIDERES COORDINADORES Y ENLACE.</t>
  </si>
  <si>
    <t>MUEBLES, EXCEPTO DE OFICINA Y ESTANTERIA</t>
  </si>
  <si>
    <t>Muebles, excepto de oficina y estantería.</t>
  </si>
  <si>
    <t>Cámaras fotográficas y de video</t>
  </si>
  <si>
    <t>00821-020-2001-0000-00-CAMPAÑA DE DIFUSION</t>
  </si>
  <si>
    <t>00821-020-2001-3661-00-SERVICIO DE CREACION Y DIFUSION DE CONTENIDO EXCLU</t>
  </si>
  <si>
    <t>00821-020-2002-5931-00-MARCAS</t>
  </si>
  <si>
    <t>00821-020-2003-0000-00-PROGRAMA DE INFORMACION</t>
  </si>
  <si>
    <t>00821-020-2003-2141-00-MATERIALES, UTILES Y EQUIPOS MENORES DE TECNOLOGIA</t>
  </si>
  <si>
    <t>00821-020-2003-2151-00-MATERIAL IMPRESO E INFORMACION DIGITAL</t>
  </si>
  <si>
    <t>00821-020-2003-3161-00-SERVICIOS DE TELECOMUNICACIONES Y SATELITES</t>
  </si>
  <si>
    <t>00821-020-2003-3171-00-SERVICIOS DE ACCESO DE INTERNET, REDES Y PROCESAMI</t>
  </si>
  <si>
    <t>00821-020-2003-3521-00-INSTALACION, REPARACION Y MANTENIMIENTO DE MOBILIA</t>
  </si>
  <si>
    <t>00821-020-2003-3691-00-OTROS SERVICIOS DE INFORMACION</t>
  </si>
  <si>
    <t>00821-030-3001-0000-00-IMPULSO A LA POLITICA DE ESTADO ABIERTO EN LA CIUD</t>
  </si>
  <si>
    <t>00821-030-3001-3351-00-SERVICIOS DE INVESTIGACION CIENTIFICA Y DESARROLLO</t>
  </si>
  <si>
    <t xml:space="preserve">00821-040-4001-0000-00-MODERNIZACION DEL ACCESO A LA INFORMACION PUBLICA </t>
  </si>
  <si>
    <t>00821-040-4001-3271-00-ARRENDAMIENTO DE ACTIVOS INTANGIBLES</t>
  </si>
  <si>
    <t>00821-050-5002-2231-00-UTENSILIOS PARA EL SERVICIO DE ALIMENTACION</t>
  </si>
  <si>
    <t>00821-050-5002-2431-00-CAL, YESO Y PRODUCTOS DE YESO</t>
  </si>
  <si>
    <t>00821-050-5002-2471-00-ARTICULOS METALICOS PARA LA CONSTRUCCION</t>
  </si>
  <si>
    <t>00821-050-5002-2481-00-MATERIALES COMPLEMENTARIOS</t>
  </si>
  <si>
    <t>00821-050-5002-2491-00-OTROS MATRIALES Y ARTICULOS DE CONSTRUCCION Y REPA</t>
  </si>
  <si>
    <t>00821-050-5002-2711-00-VESTUARIO Y UNIFORMES</t>
  </si>
  <si>
    <t>00821-050-5002-3722-00-PASAJES TERRESTRES AL INTERIOR DE LA CDMX</t>
  </si>
  <si>
    <t>00821-050-5002-5211-00-EQUIPOS Y APARATOS AUDIOVISUALES</t>
  </si>
  <si>
    <t>00821-060-6001-0000-00-PROMOCION DE LA TRANSPARENCIA Y RENDICION DE CUENT</t>
  </si>
  <si>
    <t>00821-060-6001-3611-00-DIFUSION POR RADIO Y TELEVISION Y OTROS MEDIOS</t>
  </si>
  <si>
    <t>00821-060-6002-0000-00-PLATICAS DE SENSIBILIZACION PARA PROMOVER LA PARTI</t>
  </si>
  <si>
    <t>00821-060-6005-3351-00-SERVICIOS DE INVESTIGACION CIENTIFICA Y DESARROLLO</t>
  </si>
  <si>
    <t>00821-060-6005-3362-00-SERVICIOS DE IMPRESION</t>
  </si>
  <si>
    <t>00821-070-0000-0000-00-SECRETARIA EJECUTIVA</t>
  </si>
  <si>
    <t>00821-070-7001-0000-00-ACCIONES DE PROMOCION DE LA CULTURA DE LA TRANSPAR</t>
  </si>
  <si>
    <t xml:space="preserve">00821-070-7002-0000-00-ATENCION CIUDADANA INTEGRAL E INCLUYENTE </t>
  </si>
  <si>
    <t>00821-070-7002-3391-00-SERVICIOS PROFESIONALES, CIENTIFICOS, TECNICOS INT</t>
  </si>
  <si>
    <t>00821-070-7003-0000-00-SISTEMAS LOCALES, NACIONALES Y VINCULOS INTERINSTI</t>
  </si>
  <si>
    <t>00821-070-7003-3831-00-CONGRESOS Y CONVENCIONES</t>
  </si>
  <si>
    <t>Marcas</t>
  </si>
  <si>
    <t>PROGRAMA DE INFORMACIÓN</t>
  </si>
  <si>
    <t>DIRECCIÓN DE ESTADO ABIERTO, ESTUDIOS Y EVALUACIÓN</t>
  </si>
  <si>
    <t>IMPULSO A LA POLÍTICA DE ESTADO ABIERTO EN LA CIUDAD DE MÉXICO</t>
  </si>
  <si>
    <t>MODERNIZACIÓN DEL ACCESO A LA INFORMACIÓN PÚBLICA Y DE LA PROTECCIÓN DE DATOS PERSONALES, MEDIANTE UNA ADECUADA GESTIÓN DOCUMENTAL Y SEGURIDAD DE LA INFORMACIÓN</t>
  </si>
  <si>
    <t>PLATICAS DE SENSIBILIZACIÓN PARA PROMOVER LA PARTICIPACIÓN SOCIAL EN EL DAI Y EL DERECHO DE PROTECCIÓN DE DATOS PERSONALES</t>
  </si>
  <si>
    <t>ACCIONES DE PROMOCIÓN DE LA CULTURA DE LA TRANSPARENCIA, RENDICIÓN DE CUENTAS, PROTECCIÓN DE DATOS PERSONALES, ESTADO ABIERTO CON ENFOQUE DE DERECHOS HUMANOS, PERSPECTIVA DE GÉNERO E INCLUSIÓN</t>
  </si>
  <si>
    <t>ATENCIÓN CIUDADANA INTEGRAL E INCLUYENTE</t>
  </si>
  <si>
    <t>Servicios profesionales, científicos, técnicos integrales y otros</t>
  </si>
  <si>
    <t>SISTEMAS LOCALES, NACIONALES Y VÍNCULOS INTERINSTITUCIONALES</t>
  </si>
  <si>
    <t>Servicios legales, de contabilidad, auditoría y relacionados</t>
  </si>
  <si>
    <t>SERVICIOS DE TELECOMUNICACIONES Y SATÉLITES</t>
  </si>
  <si>
    <t>SERVICIO DE ACCESO DE INTERNET, REDES Y PROCESAMIENTO DE INFORMACIÓN</t>
  </si>
  <si>
    <t>SERVICIO DE CREACIÓN Y DIFUSIÓN DE CONTENIDO EXCLUSIVAMENTE ATRAVÉS DE INTERNET</t>
  </si>
  <si>
    <t>MARCAS</t>
  </si>
  <si>
    <t>TOTAL PROYECTO 2003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</si>
  <si>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20 Dirección de Comunicación Social</t>
    </r>
  </si>
  <si>
    <t>Nómina de los Recusros Humanos del INFO</t>
  </si>
  <si>
    <t>TOTAL PROYECTO 6001</t>
  </si>
  <si>
    <t>TOTAL PROYECTO 7002</t>
  </si>
  <si>
    <t>TOTAL PROYECTO 7003</t>
  </si>
  <si>
    <r>
      <rPr>
        <b/>
        <sz val="14"/>
        <rFont val="Calibri"/>
        <family val="2"/>
      </rPr>
      <t>AREA</t>
    </r>
    <r>
      <rPr>
        <sz val="14"/>
        <rFont val="Calibri"/>
        <family val="2"/>
      </rPr>
      <t>: 70 Secretaría Ejecutiva</t>
    </r>
  </si>
  <si>
    <t>00822-020-2001-3661-00-SERVICIO DE CREACION Y DIFUSION DE CONTENIDO EXCLU</t>
  </si>
  <si>
    <t>00822-020-2002-5931-00-MARCAS</t>
  </si>
  <si>
    <t>00822-020-2003-0000-00-PROGRAMA DE INFORMACION</t>
  </si>
  <si>
    <t>00822-020-2003-2141-00-MATERIALES, UTILES Y EQUIPOS MENORES DE TECNOLOGIA</t>
  </si>
  <si>
    <t>00822-020-2003-2151-00-MATERIAL IMPRESO E INFORMACION DIGITAL</t>
  </si>
  <si>
    <t>00822-020-2003-3161-00-SERVICIOS DE TELECOMUNICACIONES Y SATELITES</t>
  </si>
  <si>
    <t>00822-020-2003-3171-00-SERVICIOS DE ACCESO DE INTERNET, REDES Y PROCESAMI</t>
  </si>
  <si>
    <t>00822-020-2003-3521-00-INSTALACION, REPARACION Y MANTENIMIENTO DE MOBILIA</t>
  </si>
  <si>
    <t>00822-020-2003-3691-00-OTROS SERVICIOS DE INFORMACION</t>
  </si>
  <si>
    <t>00822-030-3001-0000-00-IMPULSO A LA POLITICA DE ESTADO ABIERTO EN LA CIUD</t>
  </si>
  <si>
    <t>00822-030-3001-3351-00-SERVICIOS DE INVESTIGACION CIENTIFICA Y DESARROLLO</t>
  </si>
  <si>
    <t xml:space="preserve">00822-040-4001-0000-00-MODERNIZACION DEL ACCESO A LA INFORMACION PUBLICA </t>
  </si>
  <si>
    <t>00822-040-4001-3271-00-ARRENDAMIENTO DE ACTIVOS INTANGIBLES</t>
  </si>
  <si>
    <t>00822-050-5002-3722-00-PASAJES TERRESTRES AL INTERIOR DE LA CDMX</t>
  </si>
  <si>
    <t>00822-060-6001-0000-00-PROMOCION DE LA TRANSPARENCIA Y RENDICION DE CUENT</t>
  </si>
  <si>
    <t>00822-060-6001-3611-00-DIFUSION POR RADIO Y TELEVISION Y OTROS MEDIOS</t>
  </si>
  <si>
    <t>00822-060-6002-0000-00-PLATICAS DE SENSIBILIZACION PARA PROMOVER LA PARTI</t>
  </si>
  <si>
    <t>00822-060-6005-3351-00-SERVICIOS DE INVESTIGACION CIENTIFICA Y DESARROLLO</t>
  </si>
  <si>
    <t>00822-060-6005-3362-00-SERVICIOS DE IMPRESION</t>
  </si>
  <si>
    <t>00822-070-0000-0000-00-SECRETARIA EJECUTIVA</t>
  </si>
  <si>
    <t>00822-070-7001-0000-00-ACCIONES DE PROMOCION DE LA CULTURA DE LA TRANSPAR</t>
  </si>
  <si>
    <t xml:space="preserve">00822-070-7002-0000-00-ATENCION CIUDADANA INTEGRAL E INCLUYENTE </t>
  </si>
  <si>
    <t>00822-070-7002-3391-00-SERVICIOS PROFESIONALES, CIENTIFICOS, TECNICOS INT</t>
  </si>
  <si>
    <t>00822-070-7003-0000-00-SISTEMAS LOCALES, NACIONALES Y VINCULOS INTERINSTI</t>
  </si>
  <si>
    <t>00822-070-7003-3831-00-CONGRESOS Y CONVENCIONES</t>
  </si>
  <si>
    <t>00823-020-2001-3661-00-SERVICIO DE CREACION Y DIFUSION DE CONTENIDO EXCLU</t>
  </si>
  <si>
    <t>00823-020-2002-5931-00-MARCAS</t>
  </si>
  <si>
    <t>00823-020-2003-0000-00-PROGRAMA DE INFORMACION</t>
  </si>
  <si>
    <t>00823-020-2003-2141-00-MATERIALES, UTILES Y EQUIPOS MENORES DE TECNOLOGIA</t>
  </si>
  <si>
    <t>00823-020-2003-2151-00-MATERIAL IMPRESO E INFORMACION DIGITAL</t>
  </si>
  <si>
    <t>00823-020-2003-3161-00-SERVICIOS DE TELECOMUNICACIONES Y SATELITES</t>
  </si>
  <si>
    <t>00823-020-2003-3171-00-SERVICIOS DE ACCESO DE INTERNET, REDES Y PROCESAMI</t>
  </si>
  <si>
    <t>00823-020-2003-3521-00-INSTALACION, REPARACION Y MANTENIMIENTO DE MOBILIA</t>
  </si>
  <si>
    <t>00823-020-2003-3691-00-OTROS SERVICIOS DE INFORMACION</t>
  </si>
  <si>
    <t>00823-030-3001-0000-00-IMPULSO A LA POLITICA DE ESTADO ABIERTO EN LA CIUD</t>
  </si>
  <si>
    <t>00823-030-3001-3351-00-SERVICIOS DE INVESTIGACION CIENTIFICA Y DESARROLLO</t>
  </si>
  <si>
    <t xml:space="preserve">00823-040-4001-0000-00-MODERNIZACION DEL ACCESO A LA INFORMACION PUBLICA </t>
  </si>
  <si>
    <t>00823-040-4001-3271-00-ARRENDAMIENTO DE ACTIVOS INTANGIBLES</t>
  </si>
  <si>
    <t>00823-050-5001-1411-00-APORTACIONES A INSTITUCIONES DE SEGURIDAD SOCIAL.</t>
  </si>
  <si>
    <t>00823-050-5002-3722-00-PASAJES TERRESTRES AL INTERIOR DE LA CDMX</t>
  </si>
  <si>
    <t>00823-060-6001-0000-00-PROMOCION DE LA TRANSPARENCIA Y RENDICION DE CUENT</t>
  </si>
  <si>
    <t>00823-060-6001-3611-00-DIFUSION POR RADIO Y TELEVISION Y OTROS MEDIOS</t>
  </si>
  <si>
    <t>00823-060-6002-0000-00-PLATICAS DE SENSIBILIZACION PARA PROMOVER LA PARTI</t>
  </si>
  <si>
    <t>00823-060-6005-3351-00-SERVICIOS DE INVESTIGACION CIENTIFICA Y DESARROLLO</t>
  </si>
  <si>
    <t>00823-060-6005-3362-00-SERVICIOS DE IMPRESION</t>
  </si>
  <si>
    <t>00823-070-0000-0000-00-SECRETARIA EJECUTIVA</t>
  </si>
  <si>
    <t>00823-070-7001-0000-00-ACCIONES DE PROMOCION DE LA CULTURA DE LA TRANSPAR</t>
  </si>
  <si>
    <t xml:space="preserve">00823-070-7002-0000-00-ATENCION CIUDADANA INTEGRAL E INCLUYENTE </t>
  </si>
  <si>
    <t>00823-070-7002-3391-00-SERVICIOS PROFESIONALES, CIENTIFICOS, TECNICOS INT</t>
  </si>
  <si>
    <t>00823-070-7003-0000-00-SISTEMAS LOCALES, NACIONALES Y VINCULOS INTERINSTI</t>
  </si>
  <si>
    <t>00823-070-7003-3831-00-CONGRESOS Y CONVENCIONES</t>
  </si>
  <si>
    <t>00824-020-2001-3661-00-SERVICIO DE CREACION Y DIFUSION DE CONTENIDO EXCLU</t>
  </si>
  <si>
    <t>00824-020-2002-5931-00-MARCAS</t>
  </si>
  <si>
    <t>00824-020-2003-0000-00-PROGRAMA DE INFORMACION</t>
  </si>
  <si>
    <t>00824-020-2003-2141-00-MATERIALES, UTILES Y EQUIPOS MENORES DE TECNOLOGIA</t>
  </si>
  <si>
    <t>00824-020-2003-2151-00-MATERIAL IMPRESO E INFORMACION DIGITAL</t>
  </si>
  <si>
    <t>00824-020-2003-3161-00-SERVICIOS DE TELECOMUNICACIONES Y SATELITES</t>
  </si>
  <si>
    <t>00824-020-2003-3171-00-SERVICIOS DE ACCESO DE INTERNET, REDES Y PROCESAMI</t>
  </si>
  <si>
    <t>00824-020-2003-3521-00-INSTALACION, REPARACION Y MANTENIMIENTO DE MOBILIA</t>
  </si>
  <si>
    <t>00824-020-2003-3691-00-OTROS SERVICIOS DE INFORMACION</t>
  </si>
  <si>
    <t>00824-030-3001-0000-00-IMPULSO A LA POLITICA DE ESTADO ABIERTO EN LA CIUD</t>
  </si>
  <si>
    <t>00824-030-3001-3351-00-SERVICIOS DE INVESTIGACION CIENTIFICA Y DESARROLLO</t>
  </si>
  <si>
    <t xml:space="preserve">00824-040-4001-0000-00-MODERNIZACION DEL ACCESO A LA INFORMACION PUBLICA </t>
  </si>
  <si>
    <t>00824-040-4001-3271-00-ARRENDAMIENTO DE ACTIVOS INTANGIBLES</t>
  </si>
  <si>
    <t>00824-050-5001-1411-00-APORTACIONES A INSTITUCIONES DE SEGURIDAD SOCIAL.</t>
  </si>
  <si>
    <t>00824-050-5002-3722-00-PASAJES TERRESTRES AL INTERIOR DE LA CDMX</t>
  </si>
  <si>
    <t>00824-060-6001-0000-00-PROMOCION DE LA TRANSPARENCIA Y RENDICION DE CUENT</t>
  </si>
  <si>
    <t>00824-060-6001-3611-00-DIFUSION POR RADIO Y TELEVISION Y OTROS MEDIOS</t>
  </si>
  <si>
    <t>00824-060-6002-0000-00-PLATICAS DE SENSIBILIZACION PARA PROMOVER LA PARTI</t>
  </si>
  <si>
    <t>00824-060-6005-3351-00-SERVICIOS DE INVESTIGACION CIENTIFICA Y DESARROLLO</t>
  </si>
  <si>
    <t>00824-060-6005-3362-00-SERVICIOS DE IMPRESION</t>
  </si>
  <si>
    <t>00824-070-0000-0000-00-SECRETARIA EJECUTIVA</t>
  </si>
  <si>
    <t>00824-070-7001-0000-00-ACCIONES DE PROMOCION DE LA CULTURA DE LA TRANSPAR</t>
  </si>
  <si>
    <t xml:space="preserve">00824-070-7002-0000-00-ATENCION CIUDADANA INTEGRAL E INCLUYENTE </t>
  </si>
  <si>
    <t>00824-070-7002-3391-00-SERVICIOS PROFESIONALES, CIENTIFICOS, TECNICOS INT</t>
  </si>
  <si>
    <t>00824-070-7003-0000-00-SISTEMAS LOCALES, NACIONALES Y VINCULOS INTERINSTI</t>
  </si>
  <si>
    <t>00824-070-7003-3831-00-CONGRESOS Y CONVENCIONES</t>
  </si>
  <si>
    <t>00825-020-2001-3661-00-SERVICIO DE CREACION Y DIFUSION DE CONTENIDO EXCLU</t>
  </si>
  <si>
    <t>00825-020-2002-5931-00-MARCAS</t>
  </si>
  <si>
    <t>00825-020-2003-0000-00-PROGRAMA DE INFORMACION</t>
  </si>
  <si>
    <t>00825-020-2003-2141-00-MATERIALES, UTILES Y EQUIPOS MENORES DE TECNOLOGIA</t>
  </si>
  <si>
    <t>00825-020-2003-2151-00-MATERIAL IMPRESO E INFORMACION DIGITAL</t>
  </si>
  <si>
    <t>00825-020-2003-3161-00-SERVICIOS DE TELECOMUNICACIONES Y SATELITES</t>
  </si>
  <si>
    <t>00825-020-2003-3171-00-SERVICIOS DE ACCESO DE INTERNET, REDES Y PROCESAMI</t>
  </si>
  <si>
    <t>00825-020-2003-3521-00-INSTALACION, REPARACION Y MANTENIMIENTO DE MOBILIA</t>
  </si>
  <si>
    <t>00825-020-2003-3691-00-OTROS SERVICIOS DE INFORMACION</t>
  </si>
  <si>
    <t>00825-030-3001-0000-00-IMPULSO A LA POLITICA DE ESTADO ABIERTO EN LA CIUD</t>
  </si>
  <si>
    <t>00825-030-3001-3351-00-SERVICIOS DE INVESTIGACION CIENTIFICA Y DESARROLLO</t>
  </si>
  <si>
    <t xml:space="preserve">00825-040-4001-0000-00-MODERNIZACION DEL ACCESO A LA INFORMACION PUBLICA </t>
  </si>
  <si>
    <t>00825-040-4001-3271-00-ARRENDAMIENTO DE ACTIVOS INTANGIBLES</t>
  </si>
  <si>
    <t>00825-050-5001-1411-00-APORTACIONES A INSTITUCIONES DE SEGURIDAD SOCIAL.</t>
  </si>
  <si>
    <t>00825-050-5002-3722-00-PASAJES TERRESTRES AL INTERIOR DE LA CDMX</t>
  </si>
  <si>
    <t>00825-060-6001-0000-00-PROMOCION DE LA TRANSPARENCIA Y RENDICION DE CUENT</t>
  </si>
  <si>
    <t>00825-060-6001-3611-00-DIFUSION POR RADIO Y TELEVISION Y OTROS MEDIOS</t>
  </si>
  <si>
    <t>00825-060-6002-0000-00-PLATICAS DE SENSIBILIZACION PARA PROMOVER LA PARTI</t>
  </si>
  <si>
    <t>00825-060-6005-3351-00-SERVICIOS DE INVESTIGACION CIENTIFICA Y DESARROLLO</t>
  </si>
  <si>
    <t>00825-060-6005-3362-00-SERVICIOS DE IMPRESION</t>
  </si>
  <si>
    <t>00825-070-0000-0000-00-SECRETARIA EJECUTIVA</t>
  </si>
  <si>
    <t>00825-070-7001-0000-00-ACCIONES DE PROMOCION DE LA CULTURA DE LA TRANSPAR</t>
  </si>
  <si>
    <t xml:space="preserve">00825-070-7002-0000-00-ATENCION CIUDADANA INTEGRAL E INCLUYENTE </t>
  </si>
  <si>
    <t>00825-070-7002-3391-00-SERVICIOS PROFESIONALES, CIENTIFICOS, TECNICOS INT</t>
  </si>
  <si>
    <t>00825-070-7003-0000-00-SISTEMAS LOCALES, NACIONALES Y VINCULOS INTERINSTI</t>
  </si>
  <si>
    <t>00825-070-7003-3831-00-CONGRESOS Y CONVENCIONES</t>
  </si>
  <si>
    <t>00826-020-2001-3661-00-SERVICIO DE CREACION Y DIFUSION DE CONTENIDO EXCLU</t>
  </si>
  <si>
    <t>00826-020-2002-5931-00-MARCAS</t>
  </si>
  <si>
    <t>00826-020-2003-0000-00-PROGRAMA DE INFORMACION</t>
  </si>
  <si>
    <t>00826-020-2003-2141-00-MATERIALES, UTILES Y EQUIPOS MENORES DE TECNOLOGIA</t>
  </si>
  <si>
    <t>00826-020-2003-2151-00-MATERIAL IMPRESO E INFORMACION DIGITAL</t>
  </si>
  <si>
    <t>00826-020-2003-3161-00-SERVICIOS DE TELECOMUNICACIONES Y SATELITES</t>
  </si>
  <si>
    <t>00826-020-2003-3171-00-SERVICIOS DE ACCESO DE INTERNET, REDES Y PROCESAMI</t>
  </si>
  <si>
    <t>00826-020-2003-3521-00-INSTALACION, REPARACION Y MANTENIMIENTO DE MOBILIA</t>
  </si>
  <si>
    <t>00826-020-2003-3691-00-OTROS SERVICIOS DE INFORMACION</t>
  </si>
  <si>
    <t>00826-030-0000-0000-00-DIRECCION DE ESTADO ABIERTO, ESTUDIOS Y EVALUACION</t>
  </si>
  <si>
    <t>00826-030-3001-0000-00-IMPULSO A LA POLITICA DE ESTADO ABIERTO EN LA CIUD</t>
  </si>
  <si>
    <t>00826-030-3001-3351-00-SERVICIOS DE INVESTIGACION CIENTIFICA Y DESARROLLO</t>
  </si>
  <si>
    <t xml:space="preserve">00826-040-4001-0000-00-MODERNIZACION DEL ACCESO A LA INFORMACION PUBLICA </t>
  </si>
  <si>
    <t>00826-040-4001-3271-00-ARRENDAMIENTO DE ACTIVOS INTANGIBLES</t>
  </si>
  <si>
    <t>00826-050-5001-1411-00-APORTACIONES A INSTITUCIONES DE SEGURIDAD SOCIAL.</t>
  </si>
  <si>
    <t>00826-050-5002-3511-00-CONSERVACION Y MANTENIMIENTO MENOR DE INMUEBLES</t>
  </si>
  <si>
    <t>00826-050-5002-3722-00-PASAJES TERRESTRES AL INTERIOR DE LA CDMX</t>
  </si>
  <si>
    <t>00826-060-0000-0000-00-DIRECCION DE VINCULACION Y PROYECCION ESTRATEGICA</t>
  </si>
  <si>
    <t>00826-060-6001-0000-00-PROMOCION DE LA TRANSPARENCIA Y RENDICION DE CUENT</t>
  </si>
  <si>
    <t>00826-060-6001-3611-00-DIFUSION POR RADIO Y TELEVISION Y OTROS MEDIOS</t>
  </si>
  <si>
    <t>00826-060-6002-0000-00-PLATICAS DE SENSIBILIZACION PARA PROMOVER LA PARTI</t>
  </si>
  <si>
    <t>00826-060-6005-3351-00-SERVICIOS DE INVESTIGACION CIENTIFICA Y DESARROLLO</t>
  </si>
  <si>
    <t>00826-060-6005-3362-00-SERVICIOS DE IMPRESION</t>
  </si>
  <si>
    <t>00826-070-0000-0000-00-SECRETARIA EJECUTIVA</t>
  </si>
  <si>
    <t>00826-070-7001-0000-00-ACCIONES DE PROMOCION DE LA CULTURA DE LA TRANSPAR</t>
  </si>
  <si>
    <t xml:space="preserve">00826-070-7002-0000-00-ATENCION CIUDADANA INTEGRAL E INCLUYENTE </t>
  </si>
  <si>
    <t>00826-070-7002-3391-00-SERVICIOS PROFESIONALES, CIENTIFICOS, TECNICOS INT</t>
  </si>
  <si>
    <t>00826-070-7003-0000-00-SISTEMAS LOCALES, NACIONALES Y VINCULOS INTERINSTI</t>
  </si>
  <si>
    <t>00826-070-7003-3831-00-CONGRESOS Y CONVENCIONES</t>
  </si>
  <si>
    <t>00827-010-0000-0000-00-DIRECCION DE CAPACITACION PARA LA CULTURA DE LA TR</t>
  </si>
  <si>
    <t>00827-020-2001-3661-00-SERVICIO DE CREACION Y DIFUSION DE CONTENIDO EXCLU</t>
  </si>
  <si>
    <t>00827-020-2002-5931-00-MARCAS</t>
  </si>
  <si>
    <t>00827-020-2003-0000-00-PROGRAMA DE INFORMACION</t>
  </si>
  <si>
    <t>00827-020-2003-2141-00-MATERIALES, UTILES Y EQUIPOS MENORES DE TECNOLOGIA</t>
  </si>
  <si>
    <t>00827-020-2003-2151-00-MATERIAL IMPRESO E INFORMACION DIGITAL</t>
  </si>
  <si>
    <t>00827-020-2003-3161-00-SERVICIOS DE TELECOMUNICACIONES Y SATELITES</t>
  </si>
  <si>
    <t>00827-020-2003-3171-00-SERVICIOS DE ACCESO DE INTERNET, REDES Y PROCESAMI</t>
  </si>
  <si>
    <t>00827-020-2003-3521-00-INSTALACION, REPARACION Y MANTENIMIENTO DE MOBILIA</t>
  </si>
  <si>
    <t>00827-020-2003-3691-00-OTROS SERVICIOS DE INFORMACION</t>
  </si>
  <si>
    <t>00827-030-3001-0000-00-IMPULSO A LA POLITICA DE ESTADO ABIERTO EN LA CIUD</t>
  </si>
  <si>
    <t>00827-030-3001-3351-00-SERVICIOS DE INVESTIGACION CIENTIFICA Y DESARROLLO</t>
  </si>
  <si>
    <t xml:space="preserve">00827-040-4001-0000-00-MODERNIZACION DEL ACCESO A LA INFORMACION PUBLICA </t>
  </si>
  <si>
    <t>00827-040-4001-3271-00-ARRENDAMIENTO DE ACTIVOS INTANGIBLES</t>
  </si>
  <si>
    <t>00827-050-5001-1411-00-APORTACIONES A INSTITUCIONES DE SEGURIDAD SOCIAL.</t>
  </si>
  <si>
    <t>00827-050-5001-3982-00-OTROS IMPUESTOS DERIVADOS DE UNA RELACION LABORAL</t>
  </si>
  <si>
    <t>00827-050-5002-3722-00-PASAJES TERRESTRES AL INTERIOR DE LA CDMX</t>
  </si>
  <si>
    <t>00827-060-6001-0000-00-PROMOCION DE LA TRANSPARENCIA Y RENDICION DE CUENT</t>
  </si>
  <si>
    <t>00827-060-6001-3611-00-DIFUSION POR RADIO Y TELEVISION Y OTROS MEDIOS</t>
  </si>
  <si>
    <t>00827-060-6002-0000-00-PLATICAS DE SENSIBILIZACION PARA PROMOVER LA PARTI</t>
  </si>
  <si>
    <t>00827-060-6005-3351-00-SERVICIOS DE INVESTIGACION CIENTIFICA Y DESARROLLO</t>
  </si>
  <si>
    <t>00827-060-6005-3362-00-SERVICIOS DE IMPRESION</t>
  </si>
  <si>
    <t>00827-070-0000-0000-00-SECRETARIA EJECUTIVA</t>
  </si>
  <si>
    <t>00827-070-7001-0000-00-ACCIONES DE PROMOCION DE LA CULTURA DE LA TRANSPAR</t>
  </si>
  <si>
    <t xml:space="preserve">00827-070-7002-0000-00-ATENCION CIUDADANA INTEGRAL E INCLUYENTE </t>
  </si>
  <si>
    <t>00827-070-7002-3391-00-SERVICIOS PROFESIONALES, CIENTIFICOS, TECNICOS INT</t>
  </si>
  <si>
    <t>00827-070-7003-0000-00-SISTEMAS LOCALES, NACIONALES Y VINCULOS INTERINSTI</t>
  </si>
  <si>
    <t>00827-070-7003-3831-00-CONGRESOS Y CONVENCIONES</t>
  </si>
  <si>
    <r>
      <t xml:space="preserve">PRESUPUESTO DISPONIBLE AL PERÍODO         </t>
    </r>
    <r>
      <rPr>
        <b/>
        <sz val="7"/>
        <rFont val="Arial Narrow"/>
        <family val="2"/>
      </rPr>
      <t xml:space="preserve">   (PROGRAMADO - DEVENGADO)</t>
    </r>
  </si>
  <si>
    <r>
      <t xml:space="preserve">CREDITO DISPONIBLE PARA COMPROMETER </t>
    </r>
    <r>
      <rPr>
        <b/>
        <sz val="7"/>
        <rFont val="Arial Narrow"/>
        <family val="2"/>
      </rPr>
      <t>(MODIFICADO -COMPROMETIDO)</t>
    </r>
  </si>
  <si>
    <t>TOTAL CAPITULO 1000</t>
  </si>
  <si>
    <t>TOTAL CAPITULO 2000</t>
  </si>
  <si>
    <t>TOTAL CAPITULO 3000</t>
  </si>
  <si>
    <t>TOTAL CAPITULO 4000</t>
  </si>
  <si>
    <t>TOTAL CAPITULO 5000</t>
  </si>
  <si>
    <t>01252 PATENTES, MARCAS Y DERECHOS</t>
  </si>
  <si>
    <t>01252</t>
  </si>
  <si>
    <t>PATENTES, MARCAS Y DERECHOS</t>
  </si>
  <si>
    <t>Patententes, Marcas y Derechos</t>
  </si>
  <si>
    <t>Patentes, Marcas y Derechos</t>
  </si>
  <si>
    <t>00822-050-5002-3363-00-SERVICIOS DE IMPRESION EN MEDIOS MASIVOS</t>
  </si>
  <si>
    <t>00823-050-5002-3363-00-SERVICIOS DE IMPRESION EN MEDIOS MASIVOS</t>
  </si>
  <si>
    <t>00824-050-5002-3363-00-SERVICIOS DE IMPRESION EN MEDIOS MASIVOS</t>
  </si>
  <si>
    <t>00825-050-5002-3363-00-SERVICIOS DE IMPRESION EN MEDIOS MASIVOS</t>
  </si>
  <si>
    <t>00826-050-5002-3363-00-SERVICIOS DE IMPRESION EN MEDIOS MASIVOS</t>
  </si>
  <si>
    <t>00827-050-5002-3363-00-SERVICIOS DE IMPRESION EN MEDIOS MASIVOS</t>
  </si>
  <si>
    <t>SERVICIOS DE IMPRESIÓN EN MEDIOS MASIVOS</t>
  </si>
  <si>
    <t>00822-050-5002-2152-00-MATERIAL GRAFICO INSTITUCIONAL</t>
  </si>
  <si>
    <t>00822-050-5002-3171-00-SERVICIOS DE ACCESO DE INTERNET, REDES Y PROCESAMI</t>
  </si>
  <si>
    <t>00823-050-5002-2152-00-MATERIAL GRAFICO INSTITUCIONAL</t>
  </si>
  <si>
    <t>00823-050-5002-3171-00-SERVICIOS DE ACCESO DE INTERNET, REDES Y PROCESAMI</t>
  </si>
  <si>
    <t>00824-050-5002-2152-00-MATERIAL GRAFICO INSTITUCIONAL</t>
  </si>
  <si>
    <t>Material gráfico institucional</t>
  </si>
  <si>
    <t>MATERIAL GRÁFICO INSTITUCIONAL</t>
  </si>
  <si>
    <t>MADERA Y PRODUCTOS DE MADERA</t>
  </si>
  <si>
    <t>Madera y productos de madera</t>
  </si>
  <si>
    <t xml:space="preserve">REFACCIONES Y ACCESORIOS MENORES DE EDIFICIO </t>
  </si>
  <si>
    <t>Otros productos minerales no metálicos</t>
  </si>
  <si>
    <t>Cemento y productos de concreto</t>
  </si>
  <si>
    <t>OTROS PRODUCTOS MINERALES NO METÁLICOS</t>
  </si>
  <si>
    <t>CEMENTO Y PRODUCTOS DE CONCRETO</t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</si>
  <si>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Lic. Aldo Antonio Trapero Maldonado</t>
    </r>
  </si>
  <si>
    <t>SERVICIOS DE DISEÑO, ARQUITECTURA, INGENIERÍA Y ACTIVIDADES RELACIONADAS</t>
  </si>
  <si>
    <t>PASAJES TERRESTRES AL INTERIOR DE LA CDMX</t>
  </si>
  <si>
    <t>00822-010-1001-3362-00-SERVICIOS DE IMPRESION</t>
  </si>
  <si>
    <t>00822-030-3001-3171-00-SERVICIOS DE ACCESO DE INTERNET, REDES Y PROCESAMI</t>
  </si>
  <si>
    <t>00822-030-3001-3391-00-SERVICIOS PROFESIONALES, CIENTIFICOS, TECNICOS INT</t>
  </si>
  <si>
    <t>00822-070-7001-3362-00-SERVICIOS DE IMPRESION</t>
  </si>
  <si>
    <t>00823-010-1001-3362-00-SERVICIOS DE IMPRESION</t>
  </si>
  <si>
    <t>00823-030-3001-3171-00-SERVICIOS DE ACCESO DE INTERNET, REDES Y PROCESAMI</t>
  </si>
  <si>
    <t>00823-030-3001-3391-00-SERVICIOS PROFESIONALES, CIENTIFICOS, TECNICOS INT</t>
  </si>
  <si>
    <t>00823-070-7001-3362-00-SERVICIOS DE IMPRESION</t>
  </si>
  <si>
    <t>00824-010-1001-3362-00-SERVICIOS DE IMPRESION</t>
  </si>
  <si>
    <t>00824-030-3001-3171-00-SERVICIOS DE ACCESO DE INTERNET, REDES Y PROCESAMI</t>
  </si>
  <si>
    <t>00824-030-3001-3391-00-SERVICIOS PROFESIONALES, CIENTIFICOS, TECNICOS INT</t>
  </si>
  <si>
    <t>00824-070-7001-3362-00-SERVICIOS DE IMPRESION</t>
  </si>
  <si>
    <t>00825-010-1001-3362-00-SERVICIOS DE IMPRESION</t>
  </si>
  <si>
    <t>00825-030-3001-3171-00-SERVICIOS DE ACCESO DE INTERNET, REDES Y PROCESAMI</t>
  </si>
  <si>
    <t>00825-030-3001-3391-00-SERVICIOS PROFESIONALES, CIENTIFICOS, TECNICOS INT</t>
  </si>
  <si>
    <t>00826-010-1001-3362-00-SERVICIOS DE IMPRESION</t>
  </si>
  <si>
    <t>00826-030-3001-3171-00-SERVICIOS DE ACCESO DE INTERNET, REDES Y PROCESAMI</t>
  </si>
  <si>
    <t>00826-030-3001-3391-00-SERVICIOS PROFESIONALES, CIENTIFICOS, TECNICOS INT</t>
  </si>
  <si>
    <t>00826-070-7001-3362-00-SERVICIOS DE IMPRESION</t>
  </si>
  <si>
    <t>00827-010-1001-3362-00-SERVICIOS DE IMPRESION</t>
  </si>
  <si>
    <t>00827-030-3001-3171-00-SERVICIOS DE ACCESO DE INTERNET, REDES Y PROCESAMI</t>
  </si>
  <si>
    <t>00827-030-3001-3391-00-SERVICIOS PROFESIONALES, CIENTIFICOS, TECNICOS INT</t>
  </si>
  <si>
    <t>00827-070-7001-3362-00-SERVICIOS DE IMPRESION</t>
  </si>
  <si>
    <t>CÁMARAS FOTOGRÁFICAS Y DE VIDEO</t>
  </si>
  <si>
    <t>00822-070-7001-4411-00-PREMIOS</t>
  </si>
  <si>
    <t>00823-070-7001-4411-00-PREMIOS</t>
  </si>
  <si>
    <t>00824-070-7001-4411-00-PREMIOS</t>
  </si>
  <si>
    <t>00825-070-7001-4411-00-PREMIOS</t>
  </si>
  <si>
    <t>00826-070-7001-4411-00-PREMIOS</t>
  </si>
  <si>
    <t>00827-070-7001-4411-00-PREMIOS</t>
  </si>
  <si>
    <t>Aportaciones a fondos de vivienda</t>
  </si>
  <si>
    <t>Aportaciones al sistema para el retiro o a la administradora de fondos para el retiro y ahorro solidario</t>
  </si>
  <si>
    <t>Primas por seguro de vida del personal civil</t>
  </si>
  <si>
    <t>Liquidaciones por indemnizaciones y por sueldos y salarios caídos</t>
  </si>
  <si>
    <t>Estancias de Desarrollo Infantil</t>
  </si>
  <si>
    <t>Asignaciones para requerimiento de cargos de servidores públicos de nivel técnico operativo, de confianza y personal de la rama médica.</t>
  </si>
  <si>
    <t>Asignaciones para requerimiento de cargos de servidores públicos superiores y de mandos medios así como de líderes coordinadores y enlaces</t>
  </si>
  <si>
    <t>Materiales, útiles y equipos menores de tecnologías de la información y comunicaciones</t>
  </si>
  <si>
    <t>Utensilios para el servicio de alimentación</t>
  </si>
  <si>
    <t>Cal, yeso y productos de yeso</t>
  </si>
  <si>
    <t>Artículos metálicos para la construcción</t>
  </si>
  <si>
    <t>Materiales complementarios</t>
  </si>
  <si>
    <t>Otros materiales y artículos de construcción y reparación</t>
  </si>
  <si>
    <t>Materiales, accesorios y suministros médicos</t>
  </si>
  <si>
    <t>Vestuario y uniformes</t>
  </si>
  <si>
    <t>Prendas de seguridad y protección personal</t>
  </si>
  <si>
    <t>Productos textiles</t>
  </si>
  <si>
    <t>Refacciones y accesorios menores de edificios</t>
  </si>
  <si>
    <t>Servicios de acceso de Internet, redes y procesamiento de información</t>
  </si>
  <si>
    <t>Servicios de diseño, arquitectura, ingeniería y actividades relacionadas</t>
  </si>
  <si>
    <t>Servicios de consultoría administrativa, procesos, técnica y en tecnologías de la información</t>
  </si>
  <si>
    <t>Servicios de impresión en medios masivos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</si>
  <si>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</si>
  <si>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</si>
  <si>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</si>
  <si>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</si>
  <si>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 de creación y difusión de contenido exclusivamente a través de Internet</t>
  </si>
  <si>
    <t>Pasajes terrestres al interior de la Ciudad de México</t>
  </si>
  <si>
    <t>Otros mobiliarios y equipos de administración</t>
  </si>
  <si>
    <t>Equipos y aparatos audiovisuales</t>
  </si>
  <si>
    <t>Sistemas de aire acondicionado, calefacción y de refrigeración industrial y comercial</t>
  </si>
  <si>
    <t>00822-050-5002-2991-00-REFACCIONES Y ACCESORIOS MENORES OTROS BIENES MUEB</t>
  </si>
  <si>
    <t>00823-050-5002-2991-00-REFACCIONES Y ACCESORIOS MENORES OTROS BIENES MUEB</t>
  </si>
  <si>
    <t>00824-050-5002-2991-00-REFACCIONES Y ACCESORIOS MENORES OTROS BIENES MUEB</t>
  </si>
  <si>
    <t>00825-050-5002-2991-00-REFACCIONES Y ACCESORIOS MENORES OTROS BIENES MUEB</t>
  </si>
  <si>
    <t>00826-050-5002-2991-00-REFACCIONES Y ACCESORIOS MENORES OTROS BIENES MUEB</t>
  </si>
  <si>
    <t>00827-050-5002-2991-00-REFACCIONES Y ACCESORIOS MENORES OTROS BIENES MUEB</t>
  </si>
  <si>
    <t>Refacciones y accesorios menores otros bienes muebles</t>
  </si>
  <si>
    <t>REFACCIONES Y ACCESORIOS MENORES OTROS BIENES MUEBLES</t>
  </si>
  <si>
    <t>Contratación e Instalación de energía eléctrica</t>
  </si>
  <si>
    <t>Equipos de generación eléctrica, aparatos y accesorios eléctricos.</t>
  </si>
  <si>
    <t>CONTRATACIÓN E INSTALACIÓN DE ENERGÍA ELÉCTRICA</t>
  </si>
  <si>
    <t>EQUIPOS DE GENERACIÓN ELÉCTICA, APARATOS Y ACCESORIOS ELÉCTRICOS</t>
  </si>
  <si>
    <t>00825-070-7001-3362-00-SERVICIOS DE IMPRESION</t>
  </si>
  <si>
    <t>MONTO NO EJERCIDO AL CIERRE.
INTEGRACIÓN DEVOLUCIÓN SAF
(MODIFICADO -DEVENGADO)</t>
  </si>
  <si>
    <t>ESTADO DEL EJERCICIO DEL PRESUPUESTO 2021 (AREA-PROYECTO-PARTIDA)</t>
  </si>
  <si>
    <t>ESTADO DEL EJERCICIO DEL PRESUPUESTO 2021</t>
  </si>
  <si>
    <t>00821-010-1001-2111-00-MATERIALES, UTILES Y EQUIPOS MENORES DE OFICINA</t>
  </si>
  <si>
    <t>00821-010-1001-2151-00-MATERIAL IMPRESO E INFORMACION DIGITAL</t>
  </si>
  <si>
    <t>00821-010-1001-3331-00-SERVICIOS DE CONSULTORIA ADMINISTRATIVA, PROCESOS,</t>
  </si>
  <si>
    <t>00821-010-1001-3362-00-SERVICIOS DE IMPRESION</t>
  </si>
  <si>
    <t>00821-020-2002-0000-00-PROGRAMA DE IMPRESIONES INSTITUCIONALES E INFORMAC</t>
  </si>
  <si>
    <t>00821-020-2003-5971-00-LICENCIAS INFORMATICAS E INTELECTUALES</t>
  </si>
  <si>
    <t>00821-030-3001-3171-00-SERVICIOS DE ACCESO DE INTERNET, REDES Y PROCESAMI</t>
  </si>
  <si>
    <t>00821-030-3001-3391-00-SERVICIOS PROFESIONALES, CIENTIFICOS, TECNICOS INT</t>
  </si>
  <si>
    <t xml:space="preserve">00821-050-5001-1599-00-OTRAS PRESTACIONES SOCIALES Y ECONOMICAS </t>
  </si>
  <si>
    <t>00821-050-5002-2152-00-MATERIAL GRAFICO</t>
  </si>
  <si>
    <t>00821-050-5002-2991-00-REFACCIONES Y ACCESORIOS MENORES OTROS BIENES MUEB</t>
  </si>
  <si>
    <t>00821-050-5002-3111-00-CONTRATACION E INSTALACION DE ENERGIA ELECTRICA</t>
  </si>
  <si>
    <t>00821-050-5002-3171-00-SERVICIO DE ACCESO DE INTERNET, REDES Y PROCESAMIE</t>
  </si>
  <si>
    <t>00821-050-5002-3363-00-SERVICIOS DE IMPRESION EN MEDIOS MASIVOS</t>
  </si>
  <si>
    <t>00821-050-5002-3391-00-SERVICIOS PROFESIONALES, CIENTIFICOS, TECNICOS INT</t>
  </si>
  <si>
    <t>00821-050-5002-3661-00-SERVICIO DE CREACION Y DIFUSION DE CONTENIDO EXCLU</t>
  </si>
  <si>
    <t>00821-050-5002-5691-00-OTROS EQUIPOS</t>
  </si>
  <si>
    <t>00821-060-6002-3341-00-SERVICIOS DE CAPACITACION</t>
  </si>
  <si>
    <t xml:space="preserve">00821-060-6003-0000-00-JUVENTUDES EN LINEA </t>
  </si>
  <si>
    <t>00821-060-6003-4411-00-PREMIOS</t>
  </si>
  <si>
    <t>00821-060-6004-0000-00-PROGRAMA EDITORIAL</t>
  </si>
  <si>
    <t>00821-060-6004-3351-00-SERVICIOS DE INVESTIGACION CIENTIFICA Y DESARROLLO</t>
  </si>
  <si>
    <t>00821-060-6004-3362-00-SERVICIOS DE IMPRESION</t>
  </si>
  <si>
    <t>00821-060-6005-0000-00-FORMACION Y VINCULACION INSTITUCIONAL</t>
  </si>
  <si>
    <t>00821-060-6005-3341-00-SERVICIOS DE CAPACITACION</t>
  </si>
  <si>
    <t>00821-070-7001-3362-00-SERVICIOS DE IMPRESION</t>
  </si>
  <si>
    <t>00821-070-7001-4411-00-PREMIOS</t>
  </si>
  <si>
    <t>00821-070-7002-4411-00-PREMIOS</t>
  </si>
  <si>
    <t>00821-070-7003-3362-00-SERVICIOS DE IMPRESION</t>
  </si>
  <si>
    <t>00821-070-7003-3391-00-SERVICIOS PROFESIONALES, CIENTIFICOS, TECNICOS INT</t>
  </si>
  <si>
    <t>00821-080-8001-3362-00-SERVICIOS DE IMPRESION</t>
  </si>
  <si>
    <t>00821-080-8001-5911-00-SOFTWARE</t>
  </si>
  <si>
    <t xml:space="preserve">PROGRAMA DE IMPRESIONES INSTITUCIONALES  E INFORMACION DIGITAL </t>
  </si>
  <si>
    <t>Otras prestaciones sociales y económicas</t>
  </si>
  <si>
    <t>Otros equipos</t>
  </si>
  <si>
    <t xml:space="preserve"> Servicios de impresión</t>
  </si>
  <si>
    <t>Servicios de Impresión</t>
  </si>
  <si>
    <t>OTROS EQUIPOS</t>
  </si>
  <si>
    <t>00822-010-1001-2111-00-MATERIALES, UTILES Y EQUIPOS MENORES DE OFICINA</t>
  </si>
  <si>
    <t>00822-010-1001-2151-00-MATERIAL IMPRESO E INFORMACION DIGITAL</t>
  </si>
  <si>
    <t>00822-010-1001-3331-00-SERVICIOS DE CONSULTORIA ADMINISTRATIVA, PROCESOS,</t>
  </si>
  <si>
    <t>00822-020-2002-0000-00-PROGRAMA DE IMPRESIONES INSTITUCIONALES E INFORMAC</t>
  </si>
  <si>
    <t>00822-020-2003-5971-00-LICENCIAS INFORMATICAS E INTELECTUALES</t>
  </si>
  <si>
    <t xml:space="preserve">00822-050-5001-1599-00-OTRAS PRESTACIONES SOCIALES Y ECONOMICAS </t>
  </si>
  <si>
    <t>00822-050-5002-3111-00-CONTRATACION E INSTALACION DE ENERGIA ELECTRICA</t>
  </si>
  <si>
    <t>00822-050-5002-3391-00-SERVICIOS PROFESIONALES, CIENTIFICOS, TECNICOS INT</t>
  </si>
  <si>
    <t xml:space="preserve">00822-050-5002-3531-00-INSTALACION, REPARACION Y MANTENIMIENTO DE EQUIPO </t>
  </si>
  <si>
    <t>00822-050-5002-3661-00-SERVICIO DE CREACION Y DIFUSION DE CONTENIDO EXCLU</t>
  </si>
  <si>
    <t>00822-050-5002-5691-00-OTROS EQUIPOS</t>
  </si>
  <si>
    <t>00822-060-6002-3341-00-SERVICIOS DE CAPACITACION</t>
  </si>
  <si>
    <t xml:space="preserve">00822-060-6003-0000-00-JUVENTUDES EN LINEA </t>
  </si>
  <si>
    <t>00822-060-6003-4411-00-PREMIOS</t>
  </si>
  <si>
    <t>00822-060-6004-0000-00-PROGRAMA EDITORIAL</t>
  </si>
  <si>
    <t>00822-060-6004-3351-00-SERVICIOS DE INVESTIGACION CIENTIFICA Y DESARROLLO</t>
  </si>
  <si>
    <t>00822-060-6004-3362-00-SERVICIOS DE IMPRESION</t>
  </si>
  <si>
    <t>00822-060-6005-0000-00-FORMACION Y VINCULACION INSTITUCIONAL</t>
  </si>
  <si>
    <t>00822-060-6005-3341-00-SERVICIOS DE CAPACITACION</t>
  </si>
  <si>
    <t>00822-070-7002-4411-00-PREMIOS</t>
  </si>
  <si>
    <t>00822-070-7003-3362-00-SERVICIOS DE IMPRESION</t>
  </si>
  <si>
    <t>00822-070-7003-3391-00-SERVICIOS PROFESIONALES, CIENTIFICOS, TECNICOS INT</t>
  </si>
  <si>
    <t>00822-080-8001-3362-00-SERVICIOS DE IMPRESION</t>
  </si>
  <si>
    <t>00822-080-8001-5911-00-SOFTWARE</t>
  </si>
  <si>
    <t>Instalación, reparación y mantenimiento de equipo de cómputo y tecnologías de la
información</t>
  </si>
  <si>
    <t>INSTALACIÓN, REPARACIÓN Y MANTENIMIENTO DE EQUIPO DE CÓMPUTO Y TECNOLOGÍAS DE LA INFORMACIÓN</t>
  </si>
  <si>
    <t>00823-010-1001-2111-00-MATERIALES, UTILES Y EQUIPOS MENORES DE OFICINA</t>
  </si>
  <si>
    <t>00823-010-1001-2151-00-MATERIAL IMPRESO E INFORMACION DIGITAL</t>
  </si>
  <si>
    <t>00823-010-1001-3331-00-SERVICIOS DE CONSULTORIA ADMINISTRATIVA, PROCESOS,</t>
  </si>
  <si>
    <t>00823-020-2002-0000-00-PROGRAMA DE IMPRESIONES INSTITUCIONALES E INFORMAC</t>
  </si>
  <si>
    <t>00823-020-2003-5971-00-LICENCIAS INFORMATICAS E INTELECTUALES</t>
  </si>
  <si>
    <t xml:space="preserve">00823-050-5001-1599-00-OTRAS PRESTACIONES SOCIALES Y ECONOMICAS </t>
  </si>
  <si>
    <t>00823-050-5002-3111-00-CONTRATACION E INSTALACION DE ENERGIA ELECTRICA</t>
  </si>
  <si>
    <t>00823-050-5002-3391-00-SERVICIOS PROFESIONALES, CIENTIFICOS, TECNICOS INT</t>
  </si>
  <si>
    <t xml:space="preserve">00823-050-5002-3531-00-INSTALACION, REPARACION Y MANTENIMIENTO DE EQUIPO </t>
  </si>
  <si>
    <t>00823-050-5002-3661-00-SERVICIO DE CREACION Y DIFUSION DE CONTENIDO EXCLU</t>
  </si>
  <si>
    <t>00823-050-5002-5691-00-OTROS EQUIPOS</t>
  </si>
  <si>
    <t>00823-060-6002-3341-00-SERVICIOS DE CAPACITACION</t>
  </si>
  <si>
    <t xml:space="preserve">00823-060-6003-0000-00-JUVENTUDES EN LINEA </t>
  </si>
  <si>
    <t>00823-060-6003-4411-00-PREMIOS</t>
  </si>
  <si>
    <t>00823-060-6004-0000-00-PROGRAMA EDITORIAL</t>
  </si>
  <si>
    <t>00823-060-6004-3351-00-SERVICIOS DE INVESTIGACION CIENTIFICA Y DESARROLLO</t>
  </si>
  <si>
    <t>00823-060-6004-3362-00-SERVICIOS DE IMPRESION</t>
  </si>
  <si>
    <t>00823-060-6005-0000-00-FORMACION Y VINCULACION INSTITUCIONAL</t>
  </si>
  <si>
    <t>00823-060-6005-3341-00-SERVICIOS DE CAPACITACION</t>
  </si>
  <si>
    <t>00823-070-7002-4411-00-PREMIOS</t>
  </si>
  <si>
    <t>00823-070-7003-3362-00-SERVICIOS DE IMPRESION</t>
  </si>
  <si>
    <t>00823-070-7003-3391-00-SERVICIOS PROFESIONALES, CIENTIFICOS, TECNICOS INT</t>
  </si>
  <si>
    <t>00823-080-8001-3362-00-SERVICIOS DE IMPRESION</t>
  </si>
  <si>
    <t>00823-080-8001-5911-00-SOFTWARE</t>
  </si>
  <si>
    <t>00824-010-1001-2111-00-MATERIALES, UTILES Y EQUIPOS MENORES DE OFICINA</t>
  </si>
  <si>
    <t>00824-010-1001-2151-00-MATERIAL IMPRESO E INFORMACION DIGITAL</t>
  </si>
  <si>
    <t>00824-010-1001-3331-00-SERVICIOS DE CONSULTORIA ADMINISTRATIVA, PROCESOS,</t>
  </si>
  <si>
    <t>00824-020-2002-0000-00-PROGRAMA DE IMPRESIONES INSTITUCIONALES E INFORMAC</t>
  </si>
  <si>
    <t>00824-020-2003-5971-00-LICENCIAS INFORMATICAS E INTELECTUALES</t>
  </si>
  <si>
    <t xml:space="preserve">00824-050-5001-1599-00-OTRAS PRESTACIONES SOCIALES Y ECONOMICAS </t>
  </si>
  <si>
    <t>00824-050-5002-3111-00-CONTRATACION E INSTALACION DE ENERGIA ELECTRICA</t>
  </si>
  <si>
    <t>00824-050-5002-3391-00-SERVICIOS PROFESIONALES, CIENTIFICOS, TECNICOS INT</t>
  </si>
  <si>
    <t xml:space="preserve">00824-050-5002-3531-00-INSTALACION, REPARACION Y MANTENIMIENTO DE EQUIPO </t>
  </si>
  <si>
    <t>00824-050-5002-3661-00-SERVICIO DE CREACION Y DIFUSION DE CONTENIDO EXCLU</t>
  </si>
  <si>
    <t>00824-050-5002-5691-00-OTROS EQUIPOS</t>
  </si>
  <si>
    <t>00824-060-6002-3341-00-SERVICIOS DE CAPACITACION</t>
  </si>
  <si>
    <t xml:space="preserve">00824-060-6003-0000-00-JUVENTUDES EN LINEA </t>
  </si>
  <si>
    <t>00824-060-6003-4411-00-PREMIOS</t>
  </si>
  <si>
    <t>00824-060-6004-0000-00-PROGRAMA EDITORIAL</t>
  </si>
  <si>
    <t>00824-060-6004-3351-00-SERVICIOS DE INVESTIGACION CIENTIFICA Y DESARROLLO</t>
  </si>
  <si>
    <t>00824-060-6004-3362-00-SERVICIOS DE IMPRESION</t>
  </si>
  <si>
    <t>00824-060-6005-0000-00-FORMACION Y VINCULACION INSTITUCIONAL</t>
  </si>
  <si>
    <t>00824-060-6005-3341-00-SERVICIOS DE CAPACITACION</t>
  </si>
  <si>
    <t>00824-070-7002-4411-00-PREMIOS</t>
  </si>
  <si>
    <t>00824-070-7003-3362-00-SERVICIOS DE IMPRESION</t>
  </si>
  <si>
    <t>00824-070-7003-3391-00-SERVICIOS PROFESIONALES, CIENTIFICOS, TECNICOS INT</t>
  </si>
  <si>
    <t>00824-080-8001-3362-00-SERVICIOS DE IMPRESION</t>
  </si>
  <si>
    <t>00824-080-8001-5911-00-SOFTWARE</t>
  </si>
  <si>
    <t>TOTAL PRESUPUESTO APROBADO 2021</t>
  </si>
  <si>
    <t>00825-010-1001-2111-00-MATERIALES, UTILES Y EQUIPOS MENORES DE OFICINA</t>
  </si>
  <si>
    <t>00825-010-1001-2151-00-MATERIAL IMPRESO E INFORMACION DIGITAL</t>
  </si>
  <si>
    <t>00825-010-1001-3331-00-SERVICIOS DE CONSULTORIA ADMINISTRATIVA, PROCESOS,</t>
  </si>
  <si>
    <t>00825-020-2002-0000-00-PROGRAMA DE IMPRESIONES INSTITUCIONALES E INFORMAC</t>
  </si>
  <si>
    <t>00825-020-2003-5971-00-LICENCIAS INFORMATICAS E INTELECTUALES</t>
  </si>
  <si>
    <t xml:space="preserve">00825-050-5001-1599-00-OTRAS PRESTACIONES SOCIALES Y ECONOMICAS </t>
  </si>
  <si>
    <t>00825-050-5002-3111-00-CONTRATACION E INSTALACION DE ENERGIA ELECTRICA</t>
  </si>
  <si>
    <t>00825-050-5002-3391-00-SERVICIOS PROFESIONALES, CIENTIFICOS, TECNICOS INT</t>
  </si>
  <si>
    <t xml:space="preserve">00825-050-5002-3531-00-INSTALACION, REPARACION Y MANTENIMIENTO DE EQUIPO </t>
  </si>
  <si>
    <t>00825-050-5002-3661-00-SERVICIO DE CREACION Y DIFUSION DE CONTENIDO EXCLU</t>
  </si>
  <si>
    <t>00825-050-5002-5691-00-OTROS EQUIPOS</t>
  </si>
  <si>
    <t>00825-060-6002-3341-00-SERVICIOS DE CAPACITACION</t>
  </si>
  <si>
    <t xml:space="preserve">00825-060-6003-0000-00-JUVENTUDES EN LINEA </t>
  </si>
  <si>
    <t>00825-060-6003-4411-00-PREMIOS</t>
  </si>
  <si>
    <t>00825-060-6004-0000-00-PROGRAMA EDITORIAL</t>
  </si>
  <si>
    <t>00825-060-6004-3351-00-SERVICIOS DE INVESTIGACION CIENTIFICA Y DESARROLLO</t>
  </si>
  <si>
    <t>00825-060-6004-3362-00-SERVICIOS DE IMPRESION</t>
  </si>
  <si>
    <t>00825-060-6005-0000-00-FORMACION Y VINCULACION INSTITUCIONAL</t>
  </si>
  <si>
    <t>00825-060-6005-3341-00-SERVICIOS DE CAPACITACION</t>
  </si>
  <si>
    <t>00825-070-7002-4411-00-PREMIOS</t>
  </si>
  <si>
    <t>00825-070-7003-3362-00-SERVICIOS DE IMPRESION</t>
  </si>
  <si>
    <t>00825-070-7003-3391-00-SERVICIOS PROFESIONALES, CIENTIFICOS, TECNICOS INT</t>
  </si>
  <si>
    <t>00825-080-8001-3362-00-SERVICIOS DE IMPRESION</t>
  </si>
  <si>
    <t>00825-080-8001-5911-00-SOFTWARE</t>
  </si>
  <si>
    <t>00826-010-1001-2111-00-MATERIALES, UTILES Y EQUIPOS MENORES DE OFICINA</t>
  </si>
  <si>
    <t>00826-010-1001-2151-00-MATERIAL IMPRESO E INFORMACION DIGITAL</t>
  </si>
  <si>
    <t>00826-010-1001-3331-00-SERVICIOS DE CONSULTORIA ADMINISTRATIVA, PROCESOS,</t>
  </si>
  <si>
    <t>00826-020-2002-0000-00-PROGRAMA DE IMPRESIONES INSTITUCIONALES E INFORMAC</t>
  </si>
  <si>
    <t>00826-020-2003-5971-00-LICENCIAS INFORMATICAS E INTELECTUALES</t>
  </si>
  <si>
    <t xml:space="preserve">00826-050-5001-1599-00-OTRAS PRESTACIONES SOCIALES Y ECONOMICAS </t>
  </si>
  <si>
    <t>00826-050-5002-3111-00-CONTRATACION E INSTALACION DE ENERGIA ELECTRICA</t>
  </si>
  <si>
    <t>00826-050-5002-3391-00-SERVICIOS PROFESIONALES, CIENTIFICOS, TECNICOS INT</t>
  </si>
  <si>
    <t xml:space="preserve">00826-050-5002-3531-00-INSTALACION, REPARACION Y MANTENIMIENTO DE EQUIPO </t>
  </si>
  <si>
    <t>00826-050-5002-3661-00-SERVICIO DE CREACION Y DIFUSION DE CONTENIDO EXCLU</t>
  </si>
  <si>
    <t>00826-050-5002-5691-00-OTROS EQUIPOS</t>
  </si>
  <si>
    <t>00826-060-6002-3341-00-SERVICIOS DE CAPACITACION</t>
  </si>
  <si>
    <t xml:space="preserve">00826-060-6003-0000-00-JUVENTUDES EN LINEA </t>
  </si>
  <si>
    <t>00826-060-6003-4411-00-PREMIOS</t>
  </si>
  <si>
    <t>00826-060-6004-0000-00-PROGRAMA EDITORIAL</t>
  </si>
  <si>
    <t>00826-060-6004-3351-00-SERVICIOS DE INVESTIGACION CIENTIFICA Y DESARROLLO</t>
  </si>
  <si>
    <t>00826-060-6004-3362-00-SERVICIOS DE IMPRESION</t>
  </si>
  <si>
    <t>00826-060-6005-0000-00-FORMACION Y VINCULACION INSTITUCIONAL</t>
  </si>
  <si>
    <t>00826-060-6005-3341-00-SERVICIOS DE CAPACITACION</t>
  </si>
  <si>
    <t>00826-070-7002-4411-00-PREMIOS</t>
  </si>
  <si>
    <t>00826-070-7003-3362-00-SERVICIOS DE IMPRESION</t>
  </si>
  <si>
    <t>00826-070-7003-3391-00-SERVICIOS PROFESIONALES, CIENTIFICOS, TECNICOS INT</t>
  </si>
  <si>
    <t>00826-080-8001-3362-00-SERVICIOS DE IMPRESION</t>
  </si>
  <si>
    <t>00826-080-8001-5911-00-SOFTWARE</t>
  </si>
  <si>
    <t>00827-010-1001-2111-00-MATERIALES, UTILES Y EQUIPOS MENORES DE OFICINA</t>
  </si>
  <si>
    <t>00827-010-1001-2151-00-MATERIAL IMPRESO E INFORMACION DIGITAL</t>
  </si>
  <si>
    <t>00827-010-1001-3331-00-SERVICIOS DE CONSULTORIA ADMINISTRATIVA, PROCESOS,</t>
  </si>
  <si>
    <t>00827-020-2002-0000-00-PROGRAMA DE IMPRESIONES INSTITUCIONALES E INFORMAC</t>
  </si>
  <si>
    <t>00827-020-2003-5971-00-LICENCIAS INFORMATICAS E INTELECTUALES</t>
  </si>
  <si>
    <t xml:space="preserve">00827-050-5001-1599-00-OTRAS PRESTACIONES SOCIALES Y ECONOMICAS </t>
  </si>
  <si>
    <t>00827-050-5002-3111-00-CONTRATACION E INSTALACION DE ENERGIA ELECTRICA</t>
  </si>
  <si>
    <t>00827-050-5002-3391-00-SERVICIOS PROFESIONALES, CIENTIFICOS, TECNICOS INT</t>
  </si>
  <si>
    <t xml:space="preserve">00827-050-5002-3531-00-INSTALACION, REPARACION Y MANTENIMIENTO DE EQUIPO </t>
  </si>
  <si>
    <t>00827-050-5002-3661-00-SERVICIO DE CREACION Y DIFUSION DE CONTENIDO EXCLU</t>
  </si>
  <si>
    <t>00827-050-5002-5691-00-OTROS EQUIPOS</t>
  </si>
  <si>
    <t>00827-060-6002-3341-00-SERVICIOS DE CAPACITACION</t>
  </si>
  <si>
    <t xml:space="preserve">00827-060-6003-0000-00-JUVENTUDES EN LINEA </t>
  </si>
  <si>
    <t>00827-060-6003-4411-00-PREMIOS</t>
  </si>
  <si>
    <t>00827-060-6004-0000-00-PROGRAMA EDITORIAL</t>
  </si>
  <si>
    <t>00827-060-6004-3351-00-SERVICIOS DE INVESTIGACION CIENTIFICA Y DESARROLLO</t>
  </si>
  <si>
    <t>00827-060-6004-3362-00-SERVICIOS DE IMPRESION</t>
  </si>
  <si>
    <t>00827-060-6005-0000-00-FORMACION Y VINCULACION INSTITUCIONAL</t>
  </si>
  <si>
    <t>00827-060-6005-3341-00-SERVICIOS DE CAPACITACION</t>
  </si>
  <si>
    <t>00827-070-7002-4411-00-PREMIOS</t>
  </si>
  <si>
    <t>00827-070-7003-3362-00-SERVICIOS DE IMPRESION</t>
  </si>
  <si>
    <t>00827-070-7003-3391-00-SERVICIOS PROFESIONALES, CIENTIFICOS, TECNICOS INT</t>
  </si>
  <si>
    <t>00827-080-8001-3362-00-SERVICIOS DE IMPRESION</t>
  </si>
  <si>
    <t>00827-080-8001-5911-00-SOFTWARE</t>
  </si>
  <si>
    <t xml:space="preserve">PRESUPUESTO ORIGINAL DEL EJERCICIO FISCAL 2021 (AREA-PROYECTO-PARTIDA) </t>
  </si>
  <si>
    <t>SALDO INICIAL AL  01/ENE/2021</t>
  </si>
  <si>
    <t>PRESUPUESTO TOTAL 2021</t>
  </si>
  <si>
    <t>FORMACIÓN Y VINCULACIÓN INSTITUCIONAL</t>
  </si>
  <si>
    <t xml:space="preserve">PROGRAMA EDITORIAL </t>
  </si>
  <si>
    <t>JUVENTUDES EN LÍNEA</t>
  </si>
  <si>
    <t>00822-050-5002-2441-00-MADERA Y PRODUCTOS DE MADERA</t>
  </si>
  <si>
    <t>00822-060-6003-3821-00-ESPECTACULOS CULTURALES</t>
  </si>
  <si>
    <t>00822-060-6005-3391-00-SERVICIOS PROFESIONALES,CIENTIFICOS, TECNICOS INTE</t>
  </si>
  <si>
    <t>00823-050-5002-2441-00-MADERA Y PRODUCTOS DE MADERA</t>
  </si>
  <si>
    <t>00823-060-6003-3821-00-ESPECTACULOS CULTURALES</t>
  </si>
  <si>
    <t>00823-060-6005-3391-00-SERVICIOS PROFESIONALES,CIENTIFICOS, TECNICOS INTE</t>
  </si>
  <si>
    <t>00824-050-5002-2441-00-MADERA Y PRODUCTOS DE MADERA</t>
  </si>
  <si>
    <t>00824-050-5002-3171-00-SERVICIOS DE ACCESO DE INTERNET, REDES Y PROCESAMI</t>
  </si>
  <si>
    <t>00824-060-6003-3821-00-ESPECTACULOS CULTURALES</t>
  </si>
  <si>
    <t>00824-060-6005-3391-00-SERVICIOS PROFESIONALES,CIENTIFICOS, TECNICOS INTE</t>
  </si>
  <si>
    <t>00825-050-5002-2152-00-MATERIAL GRAFICO INSTITUCIONAL</t>
  </si>
  <si>
    <t>00825-050-5002-2441-00-MADERA Y PRODUCTOS DE MADERA</t>
  </si>
  <si>
    <t>00825-050-5002-3171-00-SERVICIOS DE ACCESO DE INTERNET, REDES Y PROCESAMI</t>
  </si>
  <si>
    <t>00825-060-6003-3821-00-ESPECTACULOS CULTURALES</t>
  </si>
  <si>
    <t>00825-060-6005-3391-00-SERVICIOS PROFESIONALES,CIENTIFICOS, TECNICOS INTE</t>
  </si>
  <si>
    <t>00826-050-5002-2152-00-MATERIAL GRAFICO INSTITUCIONAL</t>
  </si>
  <si>
    <t>00826-050-5002-2441-00-MADERA Y PRODUCTOS DE MADERA</t>
  </si>
  <si>
    <t>00826-050-5002-3171-00-SERVICIOS DE ACCESO DE INTERNET, REDES Y PROCESAMI</t>
  </si>
  <si>
    <t>00826-060-6003-3821-00-ESPECTACULOS CULTURALES</t>
  </si>
  <si>
    <t>00826-060-6005-3391-00-SERVICIOS PROFESIONALES,CIENTIFICOS, TECNICOS INTE</t>
  </si>
  <si>
    <t>00827-050-5002-2152-00-MATERIAL GRAFICO INSTITUCIONAL</t>
  </si>
  <si>
    <t>00827-050-5002-2441-00-MADERA Y PRODUCTOS DE MADERA</t>
  </si>
  <si>
    <t>00827-050-5002-3171-00-SERVICIOS DE ACCESO DE INTERNET, REDES Y PROCESAMI</t>
  </si>
  <si>
    <t>00827-060-6003-3821-00-ESPECTACULOS CULTURALES</t>
  </si>
  <si>
    <t>00827-060-6005-3391-00-SERVICIOS PROFESIONALES,CIENTIFICOS, TECNICOS INTE</t>
  </si>
  <si>
    <t>Espectáculos Culturales</t>
  </si>
  <si>
    <t>ESPECTÁCULOS CULTURALES</t>
  </si>
  <si>
    <r>
      <rPr>
        <b/>
        <sz val="14"/>
        <rFont val="Calibri"/>
        <family val="2"/>
      </rPr>
      <t>RESPONSABLE</t>
    </r>
    <r>
      <rPr>
        <sz val="14"/>
        <rFont val="Calibri"/>
        <family val="2"/>
      </rPr>
      <t>: Dra. Gabriela Angela Magdaleno del Río</t>
    </r>
  </si>
  <si>
    <t>00822-020-2003-2941-00-REFACCIONES Y ACCESORIOS MENORES DE EQUIPO DE COMP</t>
  </si>
  <si>
    <t>00822-050-5002-5191-00-OTROS MOBILIARIOS Y EQUIPOS DE ADMINISTRACIÓN</t>
  </si>
  <si>
    <t>00822-060-6005-3831-00-CONGRESOS Y CONVENCIONES</t>
  </si>
  <si>
    <t>00823-020-2003-2941-00-REFACCIONES Y ACCESORIOS MENORES DE EQUIPO DE COMP</t>
  </si>
  <si>
    <t>00823-050-5002-5191-00-OTROS MOBILIARIOS Y EQUIPOS DE ADMINISTRACIÓN</t>
  </si>
  <si>
    <t>00823-060-6005-3831-00-CONGRESOS Y CONVENCIONES</t>
  </si>
  <si>
    <t>00824-020-2003-2941-00-REFACCIONES Y ACCESORIOS MENORES DE EQUIPO DE COMP</t>
  </si>
  <si>
    <t>00824-050-5002-5191-00-OTROS MOBILIARIOS Y EQUIPOS DE ADMINISTRACIÓN</t>
  </si>
  <si>
    <t>00824-060-6005-3831-00-CONGRESOS Y CONVENCIONES</t>
  </si>
  <si>
    <t>00825-020-2003-2941-00-REFACCIONES Y ACCESORIOS MENORES DE EQUIPO DE COMP</t>
  </si>
  <si>
    <t>00825-050-5002-5191-00-OTROS MOBILIARIOS Y EQUIPOS DE ADMINISTRACIÓN</t>
  </si>
  <si>
    <t>00825-060-6005-3831-00-CONGRESOS Y CONVENCIONES</t>
  </si>
  <si>
    <t>00826-020-2003-2941-00-REFACCIONES Y ACCESORIOS MENORES DE EQUIPO DE COMP</t>
  </si>
  <si>
    <t>00826-050-5002-5191-00-OTROS MOBILIARIOS Y EQUIPOS DE ADMINISTRACIÓN</t>
  </si>
  <si>
    <t>00826-060-6005-3831-00-CONGRESOS Y CONVENCIONES</t>
  </si>
  <si>
    <t>00827-020-2003-2941-00-REFACCIONES Y ACCESORIOS MENORES DE EQUIPO DE COMP</t>
  </si>
  <si>
    <t>00827-050-5002-5191-00-OTROS MOBILIARIOS Y EQUIPOS DE ADMINISTRACIÓN</t>
  </si>
  <si>
    <t>00827-060-6005-3831-00-CONGRESOS Y CONVENCIONES</t>
  </si>
  <si>
    <t>00822-050-5002-2121-00-MATERIALES Y UTILES DE IMPRESIÓN Y REPRODUCCIÓN</t>
  </si>
  <si>
    <t>00822-050-5002-2491-00-OTROS MATERIALES Y ARTICULOS DE CONSTRUCCION Y REP</t>
  </si>
  <si>
    <t>00822-050-5002-2741-00-PRODUCTOS TEXTILES</t>
  </si>
  <si>
    <t>00822-050-5002-5151-00-EQUIPO DE CÓMPUTO Y DE TECNOLOGIAS DE LA INFORMACI</t>
  </si>
  <si>
    <t>00823-050-5002-2121-00-MATERIALES Y UTILES DE IMPRESIÓN Y REPRODUCCIÓN</t>
  </si>
  <si>
    <t>00823-050-5002-2491-00-OTROS MATERIALES Y ARTICULOS DE CONSTRUCCION Y REP</t>
  </si>
  <si>
    <t>00823-050-5002-2741-00-PRODUCTOS TEXTILES</t>
  </si>
  <si>
    <t>00823-050-5002-5151-00-EQUIPO DE CÓMPUTO Y DE TECNOLOGIAS DE LA INFORMACI</t>
  </si>
  <si>
    <t>00824-050-5002-2121-00-MATERIALES Y UTILES DE IMPRESIÓN Y REPRODUCCIÓN</t>
  </si>
  <si>
    <t>00824-050-5002-2491-00-OTROS MATERIALES Y ARTICULOS DE CONSTRUCCION Y REP</t>
  </si>
  <si>
    <t>00824-050-5002-2741-00-PRODUCTOS TEXTILES</t>
  </si>
  <si>
    <t>00824-050-5002-5151-00-EQUIPO DE CÓMPUTO Y DE TECNOLOGIAS DE LA INFORMACI</t>
  </si>
  <si>
    <t>00825-050-5002-2121-00-MATERIALES Y UTILES DE IMPRESIÓN Y REPRODUCCIÓN</t>
  </si>
  <si>
    <t>00825-050-5002-2491-00-OTROS MATERIALES Y ARTICULOS DE CONSTRUCCION Y REP</t>
  </si>
  <si>
    <t>00825-050-5002-2741-00-PRODUCTOS TEXTILES</t>
  </si>
  <si>
    <t>00825-050-5002-5151-00-EQUIPO DE CÓMPUTO Y DE TECNOLOGIAS DE LA INFORMACI</t>
  </si>
  <si>
    <t>00826-050-5002-2121-00-MATERIALES Y UTILES DE IMPRESIÓN Y REPRODUCCIÓN</t>
  </si>
  <si>
    <t>00826-050-5002-2491-00-OTROS MATERIALES Y ARTICULOS DE CONSTRUCCION Y REP</t>
  </si>
  <si>
    <t>00826-050-5002-2741-00-PRODUCTOS TEXTILES</t>
  </si>
  <si>
    <t>00826-050-5002-5151-00-EQUIPO DE CÓMPUTO Y DE TECNOLOGIAS DE LA INFORMACI</t>
  </si>
  <si>
    <t>00827-050-5002-2121-00-MATERIALES Y UTILES DE IMPRESIÓN Y REPRODUCCIÓN</t>
  </si>
  <si>
    <t>00827-050-5002-2491-00-OTROS MATERIALES Y ARTICULOS DE CONSTRUCCION Y REP</t>
  </si>
  <si>
    <t>00827-050-5002-2741-00-PRODUCTOS TEXTILES</t>
  </si>
  <si>
    <t>00827-050-5002-5151-00-EQUIPO DE CÓMPUTO Y DE TECNOLOGIAS DE LA INFORMACI</t>
  </si>
  <si>
    <t>Materiales y útiles de impresión y reproducción</t>
  </si>
  <si>
    <t>MATERIALES Y UTILES DE IMPRESIÓN Y REPRODUCCIÓN</t>
  </si>
  <si>
    <t>00822-040-4001-5151-00-EQUIPO DE COMPUTO Y DE TECNOLOGIAS DE LA INFORMACI</t>
  </si>
  <si>
    <t>00822-050-5002-5413-00-VEHICULOS Y EQUIPO TERRESTRE DESTINADOS A SERVIDOR</t>
  </si>
  <si>
    <t>00823-040-4001-5151-00-EQUIPO DE COMPUTO Y DE TECNOLOGIAS DE LA INFORMACI</t>
  </si>
  <si>
    <t>00823-050-5002-5413-00-VEHICULOS Y EQUIPO TERRESTRE DESTINADOS A SERVIDOR</t>
  </si>
  <si>
    <t>00824-040-4001-5151-00-EQUIPO DE COMPUTO Y DE TECNOLOGIAS DE LA INFORMACI</t>
  </si>
  <si>
    <t>00824-050-5002-5413-00-VEHICULOS Y EQUIPO TERRESTRE DESTINADOS A SERVIDOR</t>
  </si>
  <si>
    <t>00825-040-4001-5151-00-EQUIPO DE COMPUTO Y DE TECNOLOGIAS DE LA INFORMACI</t>
  </si>
  <si>
    <t>00825-050-5002-5413-00-VEHICULOS Y EQUIPO TERRESTRE DESTINADOS A SERVIDOR</t>
  </si>
  <si>
    <t>00826-040-4001-5151-00-EQUIPO DE COMPUTO Y DE TECNOLOGIAS DE LA INFORMACI</t>
  </si>
  <si>
    <t>00826-050-5002-5413-00-VEHICULOS Y EQUIPO TERRESTRE DESTINADOS A SERVIDOR</t>
  </si>
  <si>
    <t>00827-040-4001-5151-00-EQUIPO DE COMPUTO Y DE TECNOLOGIAS DE LA INFORMACI</t>
  </si>
  <si>
    <t>00827-050-5002-5413-00-VEHICULOS Y EQUIPO TERRESTRE DESTINADOS A SERVIDOR</t>
  </si>
  <si>
    <t>Vehículos y equipo terrestre destinados a servidores públicos y servicios administrativos</t>
  </si>
  <si>
    <t>VEHICULOS Y EQUIPO DE TRANSPORTE</t>
  </si>
  <si>
    <t>VEHICULOS Y EQUIPO TERRESTRE DESTINADOS A SERVIDORES PÚBLICOS Y SERVICIOS ADMINISTRATIVOS</t>
  </si>
  <si>
    <t>00822-050-5002-3321-00-SERVICIOS DE DISEÑO, ARQUITECTURA, INGENIERÍA Y AC</t>
  </si>
  <si>
    <t>00822-070-7001-3341-00-SERVICIOS DE CAPACITACIÓN</t>
  </si>
  <si>
    <t>00823-050-5002-3321-00-SERVICIOS DE DISEÑO, ARQUITECTURA, INGENIERÍA Y AC</t>
  </si>
  <si>
    <t>00823-070-7001-3341-00-SERVICIOS DE CAPACITACIÓN</t>
  </si>
  <si>
    <t>00824-050-5002-3321-00-SERVICIOS DE DISEÑO, ARQUITECTURA, INGENIERÍA Y AC</t>
  </si>
  <si>
    <t>00824-070-7001-3341-00-SERVICIOS DE CAPACITACIÓN</t>
  </si>
  <si>
    <t>00825-050-5002-3321-00-SERVICIOS DE DISEÑO, ARQUITECTURA, INGENIERÍA Y AC</t>
  </si>
  <si>
    <t>00825-070-7001-3341-00-SERVICIOS DE CAPACITACIÓN</t>
  </si>
  <si>
    <t>00826-050-5002-3321-00-SERVICIOS DE DISEÑO, ARQUITECTURA, INGENIERÍA Y AC</t>
  </si>
  <si>
    <t>00826-070-7001-3341-00-SERVICIOS DE CAPACITACIÓN</t>
  </si>
  <si>
    <t>00827-050-5002-3321-00-SERVICIOS DE DISEÑO, ARQUITECTURA, INGENIERÍA Y AC</t>
  </si>
  <si>
    <t>00827-070-7001-3341-00-SERVICIOS DE CAPACITACIÓN</t>
  </si>
  <si>
    <t>00822-020-2001-3341-00-SERVICIOS DE CAPACITACION</t>
  </si>
  <si>
    <t>00822-030-3001-3362-00-SERVICIOS DE IMPRESION</t>
  </si>
  <si>
    <t>00822-050-5001-1541-00-VALES</t>
  </si>
  <si>
    <t>00822-050-5001-1547-00-ASIGNACIONES CONMEMORATIVAS</t>
  </si>
  <si>
    <t>00822-050-5002-3341-00-SERVICIOS DE CAPACITACION</t>
  </si>
  <si>
    <t>00822-060-6002-3391-00-SERVICIOS PROFESIONALES, CIENTIFICOS, TECNICOS INT</t>
  </si>
  <si>
    <t>00823-020-2001-3341-00-SERVICIOS DE CAPACITACION</t>
  </si>
  <si>
    <t>00823-030-3001-3362-00-SERVICIOS DE IMPRESION</t>
  </si>
  <si>
    <t>00823-050-5001-1541-00-VALES</t>
  </si>
  <si>
    <t>00823-050-5001-1547-00-ASIGNACIONES CONMEMORATIVAS</t>
  </si>
  <si>
    <t>00823-050-5002-3341-00-SERVICIOS DE CAPACITACION</t>
  </si>
  <si>
    <t>00823-060-6002-3391-00-SERVICIOS PROFESIONALES, CIENTIFICOS, TECNICOS INT</t>
  </si>
  <si>
    <t>00824-020-2001-3341-00-SERVICIOS DE CAPACITACION</t>
  </si>
  <si>
    <t>00824-030-3001-3362-00-SERVICIOS DE IMPRESION</t>
  </si>
  <si>
    <t>00824-050-5001-1541-00-VALES</t>
  </si>
  <si>
    <t>00824-050-5001-1547-00-ASIGNACIONES CONMEMORATIVAS</t>
  </si>
  <si>
    <t>00824-050-5002-3341-00-SERVICIOS DE CAPACITACION</t>
  </si>
  <si>
    <t>00824-060-6002-3391-00-SERVICIOS PROFESIONALES, CIENTIFICOS, TECNICOS INT</t>
  </si>
  <si>
    <t>00825-020-2001-3341-00-SERVICIOS DE CAPACITACION</t>
  </si>
  <si>
    <t>00825-030-3001-3362-00-SERVICIOS DE IMPRESION</t>
  </si>
  <si>
    <t>00825-050-5001-1541-00-VALES</t>
  </si>
  <si>
    <t>00825-050-5001-1547-00-ASIGNACIONES CONMEMORATIVAS</t>
  </si>
  <si>
    <t>00825-050-5002-3341-00-SERVICIOS DE CAPACITACION</t>
  </si>
  <si>
    <t>00825-060-6002-3391-00-SERVICIOS PROFESIONALES, CIENTIFICOS, TECNICOS INT</t>
  </si>
  <si>
    <t>00826-020-2001-3341-00-SERVICIOS DE CAPACITACION</t>
  </si>
  <si>
    <t>00826-030-3001-3362-00-SERVICIOS DE IMPRESION</t>
  </si>
  <si>
    <t>00826-050-5001-1541-00-VALES</t>
  </si>
  <si>
    <t>00826-050-5001-1547-00-ASIGNACIONES CONMEMORATIVAS</t>
  </si>
  <si>
    <t>00826-050-5002-3341-00-SERVICIOS DE CAPACITACION</t>
  </si>
  <si>
    <t>00826-060-6002-3391-00-SERVICIOS PROFESIONALES, CIENTIFICOS, TECNICOS INT</t>
  </si>
  <si>
    <t>00827-020-2001-3341-00-SERVICIOS DE CAPACITACION</t>
  </si>
  <si>
    <t>00827-030-3001-3362-00-SERVICIOS DE IMPRESION</t>
  </si>
  <si>
    <t>00827-050-5001-1541-00-VALES</t>
  </si>
  <si>
    <t>00827-050-5001-1547-00-ASIGNACIONES CONMEMORATIVAS</t>
  </si>
  <si>
    <t>00827-050-5002-3341-00-SERVICIOS DE CAPACITACION</t>
  </si>
  <si>
    <t>00827-060-6002-3391-00-SERVICIOS PROFESIONALES, CIENTIFICOS, TECNICOS INT</t>
  </si>
  <si>
    <t>Vales</t>
  </si>
  <si>
    <t>Asignaciones conmemorativas</t>
  </si>
  <si>
    <t>VALES</t>
  </si>
  <si>
    <t>ASIGNACIONES CONMEMORATIVAS</t>
  </si>
  <si>
    <t>05518 DISMINUCION DE BIENES POR PERDIDA, OBSOLESCENCIA Y DETERIORO</t>
  </si>
  <si>
    <t>05518</t>
  </si>
  <si>
    <t>DISMINUCION DE BIENES POR PERDIDA, OBSOLESCENCIA Y DETERIORO</t>
  </si>
  <si>
    <t>00822-060-6001-2152-00-MATERIAL GRAFICO INSTITUCIONAL</t>
  </si>
  <si>
    <t>00823-060-6001-2152-00-MATERIAL GRAFICO INSTITUCIONAL</t>
  </si>
  <si>
    <t>00824-060-6001-2152-00-MATERIAL GRAFICO INSTITUCIONAL</t>
  </si>
  <si>
    <t>00825-060-6001-2152-00-MATERIAL GRAFICO INSTITUCIONAL</t>
  </si>
  <si>
    <t>00826-060-6001-2152-00-MATERIAL GRAFICO INSTITUCIONAL</t>
  </si>
  <si>
    <t>00827-060-6001-2152-00-MATERIAL GRAFICO INSTITUCIONAL</t>
  </si>
  <si>
    <t>EJERCICIO 2021</t>
  </si>
  <si>
    <t>MOVIMIENTOS DEL MES DE DICIEMBRE</t>
  </si>
  <si>
    <t>MOVIMIENTOS ACUMULADOS HASTA DICIEMBRE</t>
  </si>
  <si>
    <t>SALDO FINAL DE DICIEMBRE</t>
  </si>
  <si>
    <t>BALANZA DE COMPROBACIÓN CORRESPONDIENTE AL PERÍODO DEL 1 DE ENERO AL 31 DE DICIEMBRE 2021</t>
  </si>
  <si>
    <t>MOVIMIENTOS DEL 
MES DE DICIEMBRE 2021</t>
  </si>
  <si>
    <t>MOVIMIENTOS ACUMULADOS  AL  31/DICIEMBRE/2021</t>
  </si>
  <si>
    <t>SALDO FINAL AL 31/DICIEMBRE/2021</t>
  </si>
  <si>
    <t>DEL 01 DE ENERO AL 31 DE DICIEMBRE DE 2021</t>
  </si>
  <si>
    <t>DEL 1 DE ENERO AL 31 DE DICIEMBRE DE 2021</t>
  </si>
  <si>
    <t>PRESUPUESTO PAGADO 31/12/2021</t>
  </si>
  <si>
    <t>PRESUPUESTO COMPROMETIDO 31/12/2021</t>
  </si>
  <si>
    <t>PRESUPUESTO DEVENGADO 31/12/2021</t>
  </si>
  <si>
    <t>DEL 01  DE ENERO AL 31 DE DICIEMBRE DE 2021</t>
  </si>
  <si>
    <t>PRESUPUESTO PROGRAMADO A DICIEMBRE</t>
  </si>
  <si>
    <t>PRESUPUESTO COMPROMETIDO           31/12/2021</t>
  </si>
  <si>
    <t>PRESUPUESTO DEVENGADO         31/12/2021</t>
  </si>
  <si>
    <t>PRESUPUESTO EJERCIDO           31/12/2021</t>
  </si>
  <si>
    <t>PRESUPUESTO PAGADO           31/12/2021</t>
  </si>
  <si>
    <t>PRESUPUESTO PROGRAMADO AL PERÍODO          (DICIEMBRE)</t>
  </si>
  <si>
    <t>Variaciones de la Hacienda Pública / Patrimonio Generado Neto  2021</t>
  </si>
  <si>
    <t>Cambios en el Exceso o Insuficiencia en la Actualización de la Hacienda Pública / Patrimonio Neto  2021</t>
  </si>
  <si>
    <t>Hacienda Pública / Patrimonio Neto Final  2021</t>
  </si>
  <si>
    <t>Cambios en la Hacienda Pública / Patrimonio Contribuido Neto  2021</t>
  </si>
  <si>
    <t>Exceso o Insuficiencia en la Actualización de la Hacienda Pública / Patrimonio Neto  2020</t>
  </si>
  <si>
    <t>Hacienda Pública / Patrimonio Generado  Neto 2020</t>
  </si>
  <si>
    <t>Hacienda Pública / Patrimonio Contribuido Neto  2020</t>
  </si>
  <si>
    <t>NOMBRE: LIC. ANDRÉS ISRAEL RODRÍGUEZ RAMÍREZ</t>
  </si>
  <si>
    <t>CARGO:    SECRETARIO EJECUTIVO</t>
  </si>
  <si>
    <t>CARGO: SECRETARIO EJECUTIVO</t>
  </si>
  <si>
    <t>NOMBRE:        LIC. ANDRÉS ISRAEL RODRÍGUEZ RAMÍREZ</t>
  </si>
  <si>
    <t>CARGO:          SECRETARIO EJECUTIVO</t>
  </si>
  <si>
    <t>NOMBRE:     LIC. ANDRÉS ISRAEL RODRÍGUEZ RAMÍREZ</t>
  </si>
  <si>
    <t>CARGO:        SECRETARIO EJECUTIVO</t>
  </si>
  <si>
    <t>Hacienda Pública / Patrimonio Neto Final   2020</t>
  </si>
  <si>
    <t>NOMBRE:    LIC. ANDRÉS ISRAEL RODRÍGUEZ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</si>
</sst>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;[Red]#,##0.00"/>
    <numFmt numFmtId="166" formatCode="#,##0.000000000"/>
    <numFmt numFmtId="167" formatCode="mmm\ d\ yyyy"/>
    <numFmt numFmtId="168" formatCode="#,##0.0_ ;[Red]\-#,##0.0\ "/>
    <numFmt numFmtId="169" formatCode="#,##0.00_);[Black]\(#,##0.00\)"/>
    <numFmt numFmtId="170" formatCode="#,##0.00_ ;\-#,##0.00\ "/>
    <numFmt numFmtId="171" formatCode="#,##0.00;[Red]\(#,##0.00\)"/>
    <numFmt numFmtId="172" formatCode="#,##0_);[Black]\(#,##0\)"/>
    <numFmt numFmtId="173" formatCode="#,##0_ ;\-#,##0\ "/>
  </numFmts>
  <fonts count="10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Arial Narrow"/>
      <family val="2"/>
    </font>
    <font>
      <sz val="14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2"/>
      <color rgb="FF006666"/>
      <name val="Arial Narrow"/>
      <family val="2"/>
    </font>
    <font>
      <sz val="10"/>
      <color rgb="FF006666"/>
      <name val="Arial Narrow"/>
      <family val="2"/>
    </font>
    <font>
      <b/>
      <sz val="10"/>
      <color rgb="FF009900"/>
      <name val="Arial Narrow"/>
      <family val="2"/>
    </font>
    <font>
      <b/>
      <sz val="11"/>
      <color rgb="FFFF0000"/>
      <name val="Arial Narrow"/>
      <family val="2"/>
    </font>
    <font>
      <b/>
      <sz val="8"/>
      <name val="Calibri"/>
      <family val="2"/>
      <scheme val="minor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Arial Narrow"/>
      <family val="2"/>
    </font>
    <font>
      <b/>
      <sz val="6"/>
      <name val="Arial"/>
      <family val="2"/>
    </font>
    <font>
      <b/>
      <sz val="9"/>
      <color theme="0"/>
      <name val="Arial Narrow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 Narrow"/>
      <family val="2"/>
    </font>
    <font>
      <b/>
      <u/>
      <sz val="10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Gotham Rounded Book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name val="Arial Narrow"/>
      <family val="2"/>
    </font>
    <font>
      <b/>
      <sz val="14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4"/>
      <name val="Arial Narrow"/>
      <family val="2"/>
    </font>
    <font>
      <sz val="8"/>
      <name val="Arial"/>
      <family val="2"/>
    </font>
    <font>
      <sz val="10"/>
      <color theme="1"/>
      <name val="Gotham Rounded Book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6">
    <xf numFmtId="0" fontId="0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27" fillId="0" borderId="0"/>
    <xf numFmtId="0" fontId="12" fillId="0" borderId="0"/>
    <xf numFmtId="0" fontId="5" fillId="0" borderId="0"/>
    <xf numFmtId="0" fontId="16" fillId="0" borderId="0"/>
    <xf numFmtId="0" fontId="21" fillId="0" borderId="0"/>
    <xf numFmtId="0" fontId="22" fillId="0" borderId="0"/>
    <xf numFmtId="0" fontId="23" fillId="0" borderId="0"/>
    <xf numFmtId="0" fontId="60" fillId="0" borderId="0"/>
    <xf numFmtId="0" fontId="66" fillId="0" borderId="0"/>
    <xf numFmtId="0" fontId="5" fillId="0" borderId="0"/>
  </cellStyleXfs>
  <cellXfs count="1242">
    <xf numFmtId="0" fontId="0" fillId="0" borderId="0" xfId="0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/>
    <xf numFmtId="4" fontId="0" fillId="0" borderId="0" xfId="0" applyNumberFormat="1" applyBorder="1"/>
    <xf numFmtId="0" fontId="0" fillId="0" borderId="0" xfId="0" applyBorder="1"/>
    <xf numFmtId="4" fontId="2" fillId="2" borderId="1" xfId="5" applyNumberFormat="1" applyFont="1" applyFill="1" applyBorder="1" applyAlignment="1">
      <alignment horizontal="center" wrapText="1"/>
    </xf>
    <xf numFmtId="4" fontId="5" fillId="0" borderId="0" xfId="5" applyNumberFormat="1"/>
    <xf numFmtId="0" fontId="3" fillId="0" borderId="0" xfId="5" applyFont="1" applyAlignment="1">
      <alignment horizontal="left"/>
    </xf>
    <xf numFmtId="0" fontId="5" fillId="0" borderId="0" xfId="5"/>
    <xf numFmtId="164" fontId="30" fillId="0" borderId="0" xfId="5" applyNumberFormat="1" applyFont="1"/>
    <xf numFmtId="164" fontId="30" fillId="0" borderId="0" xfId="3" applyNumberFormat="1" applyFont="1" applyFill="1" applyBorder="1" applyAlignment="1">
      <alignment horizontal="right"/>
    </xf>
    <xf numFmtId="43" fontId="30" fillId="0" borderId="0" xfId="3" applyFont="1" applyFill="1" applyBorder="1"/>
    <xf numFmtId="0" fontId="30" fillId="0" borderId="0" xfId="5" applyFont="1" applyFill="1" applyBorder="1"/>
    <xf numFmtId="0" fontId="30" fillId="0" borderId="0" xfId="5" applyFont="1" applyFill="1"/>
    <xf numFmtId="0" fontId="30" fillId="0" borderId="0" xfId="5" applyFont="1"/>
    <xf numFmtId="0" fontId="31" fillId="5" borderId="1" xfId="5" applyFont="1" applyFill="1" applyBorder="1" applyAlignment="1">
      <alignment horizontal="center" vertical="center" wrapText="1"/>
    </xf>
    <xf numFmtId="164" fontId="31" fillId="5" borderId="1" xfId="5" applyNumberFormat="1" applyFont="1" applyFill="1" applyBorder="1" applyAlignment="1">
      <alignment horizontal="center" vertical="center" wrapText="1"/>
    </xf>
    <xf numFmtId="43" fontId="28" fillId="0" borderId="0" xfId="3" applyFont="1" applyFill="1"/>
    <xf numFmtId="0" fontId="28" fillId="0" borderId="0" xfId="5" applyFont="1" applyFill="1"/>
    <xf numFmtId="43" fontId="30" fillId="0" borderId="0" xfId="3" applyFont="1" applyFill="1" applyBorder="1" applyAlignment="1">
      <alignment horizontal="center"/>
    </xf>
    <xf numFmtId="43" fontId="30" fillId="0" borderId="0" xfId="3" applyFont="1" applyFill="1"/>
    <xf numFmtId="164" fontId="31" fillId="6" borderId="1" xfId="5" applyNumberFormat="1" applyFont="1" applyFill="1" applyBorder="1" applyAlignment="1">
      <alignment horizontal="right"/>
    </xf>
    <xf numFmtId="0" fontId="7" fillId="0" borderId="0" xfId="5" applyFont="1"/>
    <xf numFmtId="0" fontId="7" fillId="0" borderId="0" xfId="5" applyFont="1" applyAlignment="1">
      <alignment horizontal="center"/>
    </xf>
    <xf numFmtId="0" fontId="9" fillId="0" borderId="13" xfId="5" applyFont="1" applyFill="1" applyBorder="1" applyAlignment="1">
      <alignment horizontal="left" vertical="center"/>
    </xf>
    <xf numFmtId="43" fontId="7" fillId="0" borderId="0" xfId="3" applyFont="1"/>
    <xf numFmtId="0" fontId="8" fillId="0" borderId="11" xfId="5" applyFont="1" applyFill="1" applyBorder="1" applyAlignment="1">
      <alignment horizontal="left" vertical="center"/>
    </xf>
    <xf numFmtId="0" fontId="9" fillId="0" borderId="9" xfId="5" applyFont="1" applyFill="1" applyBorder="1" applyAlignment="1">
      <alignment horizontal="left" vertical="center"/>
    </xf>
    <xf numFmtId="0" fontId="7" fillId="0" borderId="11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center" vertical="top"/>
    </xf>
    <xf numFmtId="4" fontId="7" fillId="0" borderId="0" xfId="5" applyNumberFormat="1" applyFont="1" applyAlignment="1">
      <alignment horizontal="right"/>
    </xf>
    <xf numFmtId="0" fontId="7" fillId="0" borderId="8" xfId="5" applyFont="1" applyBorder="1" applyAlignment="1">
      <alignment horizontal="center"/>
    </xf>
    <xf numFmtId="4" fontId="8" fillId="0" borderId="0" xfId="5" applyNumberFormat="1" applyFont="1" applyFill="1" applyBorder="1" applyAlignment="1"/>
    <xf numFmtId="0" fontId="7" fillId="0" borderId="8" xfId="5" applyFont="1" applyBorder="1" applyAlignment="1"/>
    <xf numFmtId="0" fontId="7" fillId="0" borderId="3" xfId="5" applyFont="1" applyBorder="1" applyAlignment="1"/>
    <xf numFmtId="4" fontId="7" fillId="0" borderId="8" xfId="5" applyNumberFormat="1" applyFont="1" applyBorder="1" applyAlignment="1">
      <alignment horizontal="right"/>
    </xf>
    <xf numFmtId="4" fontId="7" fillId="0" borderId="0" xfId="5" applyNumberFormat="1" applyFont="1" applyFill="1" applyBorder="1" applyAlignment="1"/>
    <xf numFmtId="4" fontId="7" fillId="0" borderId="0" xfId="5" applyNumberFormat="1" applyFont="1" applyBorder="1" applyAlignment="1"/>
    <xf numFmtId="0" fontId="7" fillId="0" borderId="0" xfId="5" applyFont="1" applyBorder="1" applyAlignment="1"/>
    <xf numFmtId="0" fontId="7" fillId="0" borderId="0" xfId="5" applyFont="1" applyFill="1" applyBorder="1" applyAlignment="1"/>
    <xf numFmtId="0" fontId="7" fillId="0" borderId="3" xfId="5" applyFont="1" applyBorder="1"/>
    <xf numFmtId="0" fontId="7" fillId="0" borderId="4" xfId="5" applyFont="1" applyBorder="1" applyAlignment="1"/>
    <xf numFmtId="0" fontId="7" fillId="0" borderId="6" xfId="5" applyFont="1" applyBorder="1" applyAlignment="1"/>
    <xf numFmtId="0" fontId="7" fillId="0" borderId="9" xfId="5" applyFont="1" applyBorder="1" applyAlignment="1"/>
    <xf numFmtId="4" fontId="7" fillId="0" borderId="0" xfId="5" applyNumberFormat="1" applyFont="1"/>
    <xf numFmtId="0" fontId="31" fillId="0" borderId="11" xfId="5" applyFont="1" applyFill="1" applyBorder="1" applyAlignment="1">
      <alignment vertical="top"/>
    </xf>
    <xf numFmtId="0" fontId="31" fillId="0" borderId="11" xfId="5" applyFont="1" applyFill="1" applyBorder="1" applyAlignment="1">
      <alignment horizontal="center" vertical="top"/>
    </xf>
    <xf numFmtId="164" fontId="31" fillId="0" borderId="11" xfId="5" applyNumberFormat="1" applyFont="1" applyFill="1" applyBorder="1" applyAlignment="1">
      <alignment vertical="top"/>
    </xf>
    <xf numFmtId="164" fontId="31" fillId="0" borderId="11" xfId="5" applyNumberFormat="1" applyFont="1" applyFill="1" applyBorder="1" applyAlignment="1">
      <alignment horizontal="center" vertical="top"/>
    </xf>
    <xf numFmtId="0" fontId="30" fillId="0" borderId="0" xfId="5" applyFont="1" applyFill="1" applyBorder="1" applyAlignment="1">
      <alignment horizontal="center"/>
    </xf>
    <xf numFmtId="0" fontId="31" fillId="0" borderId="9" xfId="5" applyFont="1" applyFill="1" applyBorder="1" applyAlignment="1">
      <alignment horizontal="center" vertical="center"/>
    </xf>
    <xf numFmtId="164" fontId="31" fillId="0" borderId="9" xfId="5" applyNumberFormat="1" applyFont="1" applyFill="1" applyBorder="1" applyAlignment="1">
      <alignment vertical="justify" wrapText="1"/>
    </xf>
    <xf numFmtId="164" fontId="31" fillId="0" borderId="9" xfId="5" applyNumberFormat="1" applyFont="1" applyFill="1" applyBorder="1" applyAlignment="1">
      <alignment vertical="center"/>
    </xf>
    <xf numFmtId="0" fontId="30" fillId="0" borderId="1" xfId="5" applyFont="1" applyBorder="1" applyAlignment="1">
      <alignment horizontal="center"/>
    </xf>
    <xf numFmtId="0" fontId="30" fillId="0" borderId="1" xfId="5" applyFont="1" applyBorder="1" applyAlignment="1">
      <alignment horizontal="left"/>
    </xf>
    <xf numFmtId="0" fontId="30" fillId="0" borderId="11" xfId="5" applyFont="1" applyBorder="1" applyAlignment="1">
      <alignment horizontal="center"/>
    </xf>
    <xf numFmtId="0" fontId="31" fillId="0" borderId="11" xfId="5" applyFont="1" applyBorder="1" applyAlignment="1">
      <alignment horizontal="center"/>
    </xf>
    <xf numFmtId="0" fontId="30" fillId="0" borderId="0" xfId="5" applyFont="1" applyBorder="1" applyAlignment="1">
      <alignment horizontal="center"/>
    </xf>
    <xf numFmtId="0" fontId="30" fillId="0" borderId="0" xfId="5" applyFont="1" applyBorder="1" applyAlignment="1">
      <alignment horizontal="left"/>
    </xf>
    <xf numFmtId="164" fontId="30" fillId="0" borderId="11" xfId="5" applyNumberFormat="1" applyFont="1" applyBorder="1" applyAlignment="1">
      <alignment vertical="center"/>
    </xf>
    <xf numFmtId="164" fontId="30" fillId="0" borderId="0" xfId="5" applyNumberFormat="1" applyFont="1" applyBorder="1"/>
    <xf numFmtId="0" fontId="31" fillId="0" borderId="0" xfId="5" applyFont="1" applyBorder="1" applyAlignment="1">
      <alignment horizontal="center"/>
    </xf>
    <xf numFmtId="0" fontId="31" fillId="0" borderId="0" xfId="5" applyFont="1" applyFill="1" applyBorder="1" applyAlignment="1">
      <alignment horizontal="center"/>
    </xf>
    <xf numFmtId="0" fontId="30" fillId="0" borderId="0" xfId="5" applyFont="1" applyFill="1" applyBorder="1" applyAlignment="1">
      <alignment horizontal="left"/>
    </xf>
    <xf numFmtId="164" fontId="30" fillId="0" borderId="0" xfId="5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left"/>
    </xf>
    <xf numFmtId="0" fontId="34" fillId="0" borderId="0" xfId="5" applyFont="1" applyFill="1" applyBorder="1" applyAlignment="1">
      <alignment horizontal="center"/>
    </xf>
    <xf numFmtId="0" fontId="34" fillId="0" borderId="0" xfId="5" applyFont="1" applyFill="1" applyBorder="1" applyAlignment="1">
      <alignment horizontal="left"/>
    </xf>
    <xf numFmtId="0" fontId="30" fillId="0" borderId="1" xfId="5" applyFont="1" applyBorder="1" applyAlignment="1">
      <alignment horizontal="center" vertical="center" wrapText="1"/>
    </xf>
    <xf numFmtId="0" fontId="30" fillId="0" borderId="1" xfId="5" applyFont="1" applyBorder="1" applyAlignment="1">
      <alignment horizontal="left" vertical="center" wrapText="1"/>
    </xf>
    <xf numFmtId="164" fontId="31" fillId="0" borderId="0" xfId="5" applyNumberFormat="1" applyFont="1" applyFill="1" applyBorder="1" applyAlignment="1">
      <alignment vertical="center"/>
    </xf>
    <xf numFmtId="0" fontId="31" fillId="0" borderId="8" xfId="5" applyFont="1" applyFill="1" applyBorder="1" applyAlignment="1">
      <alignment horizontal="center"/>
    </xf>
    <xf numFmtId="164" fontId="30" fillId="0" borderId="0" xfId="5" applyNumberFormat="1" applyFont="1" applyBorder="1" applyAlignment="1">
      <alignment vertical="center"/>
    </xf>
    <xf numFmtId="164" fontId="30" fillId="0" borderId="0" xfId="3" applyNumberFormat="1" applyFont="1" applyFill="1"/>
    <xf numFmtId="0" fontId="30" fillId="0" borderId="0" xfId="5" applyFont="1" applyAlignment="1">
      <alignment horizontal="center"/>
    </xf>
    <xf numFmtId="4" fontId="30" fillId="0" borderId="0" xfId="5" applyNumberFormat="1" applyFont="1" applyAlignment="1">
      <alignment horizontal="center"/>
    </xf>
    <xf numFmtId="4" fontId="30" fillId="0" borderId="0" xfId="5" applyNumberFormat="1" applyFont="1" applyAlignment="1">
      <alignment horizontal="left"/>
    </xf>
    <xf numFmtId="4" fontId="30" fillId="0" borderId="0" xfId="5" applyNumberFormat="1" applyFont="1"/>
    <xf numFmtId="10" fontId="30" fillId="0" borderId="0" xfId="3" applyNumberFormat="1" applyFont="1" applyFill="1" applyBorder="1" applyAlignment="1">
      <alignment horizontal="center"/>
    </xf>
    <xf numFmtId="4" fontId="7" fillId="0" borderId="8" xfId="5" applyNumberFormat="1" applyFont="1" applyFill="1" applyBorder="1" applyAlignment="1"/>
    <xf numFmtId="164" fontId="7" fillId="0" borderId="6" xfId="5" applyNumberFormat="1" applyFont="1" applyFill="1" applyBorder="1" applyAlignment="1"/>
    <xf numFmtId="4" fontId="7" fillId="0" borderId="3" xfId="5" applyNumberFormat="1" applyFont="1" applyFill="1" applyBorder="1" applyAlignment="1"/>
    <xf numFmtId="0" fontId="7" fillId="0" borderId="3" xfId="5" applyFont="1" applyFill="1" applyBorder="1" applyAlignment="1"/>
    <xf numFmtId="0" fontId="7" fillId="0" borderId="4" xfId="5" applyFont="1" applyFill="1" applyBorder="1" applyAlignment="1"/>
    <xf numFmtId="0" fontId="13" fillId="2" borderId="1" xfId="7" applyFont="1" applyFill="1" applyBorder="1" applyAlignment="1">
      <alignment horizontal="center" wrapText="1"/>
    </xf>
    <xf numFmtId="0" fontId="12" fillId="0" borderId="0" xfId="7"/>
    <xf numFmtId="164" fontId="15" fillId="0" borderId="0" xfId="5" applyNumberFormat="1" applyFont="1"/>
    <xf numFmtId="0" fontId="15" fillId="0" borderId="0" xfId="5" applyFont="1"/>
    <xf numFmtId="0" fontId="6" fillId="0" borderId="0" xfId="5" applyFont="1" applyAlignment="1">
      <alignment horizontal="left"/>
    </xf>
    <xf numFmtId="164" fontId="6" fillId="0" borderId="0" xfId="5" applyNumberFormat="1" applyFont="1" applyAlignment="1">
      <alignment horizontal="center"/>
    </xf>
    <xf numFmtId="0" fontId="6" fillId="5" borderId="1" xfId="5" applyFont="1" applyFill="1" applyBorder="1" applyAlignment="1">
      <alignment horizontal="center" vertical="center" wrapText="1"/>
    </xf>
    <xf numFmtId="0" fontId="15" fillId="4" borderId="1" xfId="5" applyNumberFormat="1" applyFont="1" applyFill="1" applyBorder="1" applyAlignment="1">
      <alignment horizontal="center"/>
    </xf>
    <xf numFmtId="0" fontId="15" fillId="9" borderId="1" xfId="5" applyFont="1" applyFill="1" applyBorder="1" applyAlignment="1">
      <alignment horizontal="center"/>
    </xf>
    <xf numFmtId="0" fontId="15" fillId="9" borderId="1" xfId="5" applyFont="1" applyFill="1" applyBorder="1" applyAlignment="1">
      <alignment horizontal="center" vertical="center" wrapText="1"/>
    </xf>
    <xf numFmtId="0" fontId="15" fillId="10" borderId="1" xfId="5" applyFont="1" applyFill="1" applyBorder="1" applyAlignment="1">
      <alignment horizontal="center"/>
    </xf>
    <xf numFmtId="0" fontId="15" fillId="10" borderId="1" xfId="5" applyFont="1" applyFill="1" applyBorder="1" applyAlignment="1">
      <alignment horizontal="center" vertical="center" wrapText="1"/>
    </xf>
    <xf numFmtId="0" fontId="15" fillId="11" borderId="1" xfId="5" applyFont="1" applyFill="1" applyBorder="1" applyAlignment="1">
      <alignment horizontal="center"/>
    </xf>
    <xf numFmtId="0" fontId="15" fillId="12" borderId="1" xfId="5" applyFont="1" applyFill="1" applyBorder="1" applyAlignment="1">
      <alignment horizontal="center"/>
    </xf>
    <xf numFmtId="0" fontId="15" fillId="12" borderId="1" xfId="5" applyFont="1" applyFill="1" applyBorder="1" applyAlignment="1">
      <alignment horizontal="center" vertical="center" wrapText="1"/>
    </xf>
    <xf numFmtId="0" fontId="15" fillId="13" borderId="1" xfId="5" applyFont="1" applyFill="1" applyBorder="1" applyAlignment="1">
      <alignment horizontal="center"/>
    </xf>
    <xf numFmtId="0" fontId="15" fillId="8" borderId="1" xfId="5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right"/>
    </xf>
    <xf numFmtId="0" fontId="15" fillId="0" borderId="0" xfId="5" applyFont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15" fillId="0" borderId="0" xfId="5" applyFont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0" fontId="15" fillId="0" borderId="0" xfId="5" applyFont="1" applyFill="1" applyBorder="1" applyAlignment="1">
      <alignment horizontal="left"/>
    </xf>
    <xf numFmtId="4" fontId="6" fillId="0" borderId="0" xfId="5" applyNumberFormat="1" applyFont="1" applyAlignment="1">
      <alignment horizontal="left"/>
    </xf>
    <xf numFmtId="164" fontId="6" fillId="0" borderId="0" xfId="5" applyNumberFormat="1" applyFont="1"/>
    <xf numFmtId="4" fontId="15" fillId="0" borderId="0" xfId="5" applyNumberFormat="1" applyFont="1" applyAlignment="1">
      <alignment horizontal="center"/>
    </xf>
    <xf numFmtId="4" fontId="15" fillId="0" borderId="0" xfId="5" applyNumberFormat="1" applyFont="1" applyAlignment="1">
      <alignment horizontal="left"/>
    </xf>
    <xf numFmtId="4" fontId="15" fillId="0" borderId="0" xfId="5" applyNumberFormat="1" applyFont="1"/>
    <xf numFmtId="4" fontId="15" fillId="0" borderId="0" xfId="5" applyNumberFormat="1" applyFont="1" applyAlignment="1">
      <alignment horizontal="right"/>
    </xf>
    <xf numFmtId="0" fontId="13" fillId="0" borderId="0" xfId="7" applyFont="1" applyFill="1" applyBorder="1" applyAlignment="1">
      <alignment horizontal="center" wrapText="1"/>
    </xf>
    <xf numFmtId="164" fontId="9" fillId="0" borderId="13" xfId="5" applyNumberFormat="1" applyFont="1" applyFill="1" applyBorder="1" applyAlignment="1">
      <alignment horizontal="right" vertical="center"/>
    </xf>
    <xf numFmtId="164" fontId="9" fillId="0" borderId="9" xfId="5" applyNumberFormat="1" applyFont="1" applyFill="1" applyBorder="1" applyAlignment="1">
      <alignment horizontal="right" vertical="center"/>
    </xf>
    <xf numFmtId="164" fontId="7" fillId="0" borderId="0" xfId="5" applyNumberFormat="1" applyFont="1" applyAlignment="1">
      <alignment horizontal="right"/>
    </xf>
    <xf numFmtId="164" fontId="7" fillId="0" borderId="0" xfId="5" applyNumberFormat="1" applyFont="1"/>
    <xf numFmtId="4" fontId="37" fillId="0" borderId="0" xfId="5" applyNumberFormat="1" applyFont="1" applyAlignment="1">
      <alignment horizontal="right"/>
    </xf>
    <xf numFmtId="4" fontId="35" fillId="0" borderId="0" xfId="5" applyNumberFormat="1" applyFont="1" applyFill="1" applyBorder="1" applyAlignment="1"/>
    <xf numFmtId="4" fontId="37" fillId="0" borderId="0" xfId="5" applyNumberFormat="1" applyFont="1" applyFill="1" applyBorder="1" applyAlignment="1"/>
    <xf numFmtId="0" fontId="37" fillId="0" borderId="0" xfId="5" applyFont="1" applyFill="1" applyBorder="1" applyAlignment="1"/>
    <xf numFmtId="4" fontId="37" fillId="0" borderId="0" xfId="5" applyNumberFormat="1" applyFont="1"/>
    <xf numFmtId="4" fontId="39" fillId="0" borderId="0" xfId="5" applyNumberFormat="1" applyFont="1" applyAlignment="1">
      <alignment horizontal="right"/>
    </xf>
    <xf numFmtId="4" fontId="39" fillId="0" borderId="0" xfId="5" applyNumberFormat="1" applyFont="1"/>
    <xf numFmtId="164" fontId="15" fillId="0" borderId="0" xfId="5" applyNumberFormat="1" applyFont="1" applyBorder="1" applyAlignment="1">
      <alignment vertical="center"/>
    </xf>
    <xf numFmtId="164" fontId="3" fillId="0" borderId="0" xfId="5" applyNumberFormat="1" applyFont="1"/>
    <xf numFmtId="164" fontId="7" fillId="0" borderId="0" xfId="5" applyNumberFormat="1" applyFont="1" applyFill="1" applyBorder="1" applyAlignment="1">
      <alignment horizontal="right"/>
    </xf>
    <xf numFmtId="164" fontId="5" fillId="0" borderId="0" xfId="5" applyNumberFormat="1"/>
    <xf numFmtId="4" fontId="2" fillId="2" borderId="2" xfId="5" applyNumberFormat="1" applyFont="1" applyFill="1" applyBorder="1" applyAlignment="1">
      <alignment horizontal="center" wrapText="1"/>
    </xf>
    <xf numFmtId="164" fontId="2" fillId="2" borderId="2" xfId="5" applyNumberFormat="1" applyFont="1" applyFill="1" applyBorder="1" applyAlignment="1">
      <alignment horizontal="center" wrapText="1"/>
    </xf>
    <xf numFmtId="0" fontId="7" fillId="0" borderId="0" xfId="5" applyNumberFormat="1" applyFont="1" applyAlignment="1">
      <alignment horizontal="center"/>
    </xf>
    <xf numFmtId="164" fontId="2" fillId="2" borderId="10" xfId="5" applyNumberFormat="1" applyFont="1" applyFill="1" applyBorder="1" applyAlignment="1">
      <alignment horizontal="center" wrapText="1"/>
    </xf>
    <xf numFmtId="0" fontId="15" fillId="0" borderId="1" xfId="5" applyNumberFormat="1" applyFont="1" applyFill="1" applyBorder="1" applyAlignment="1">
      <alignment horizontal="center"/>
    </xf>
    <xf numFmtId="164" fontId="15" fillId="0" borderId="1" xfId="5" applyNumberFormat="1" applyFont="1" applyFill="1" applyBorder="1" applyAlignment="1">
      <alignment horizontal="left"/>
    </xf>
    <xf numFmtId="164" fontId="15" fillId="0" borderId="1" xfId="5" applyNumberFormat="1" applyFont="1" applyFill="1" applyBorder="1" applyAlignment="1">
      <alignment horizontal="right"/>
    </xf>
    <xf numFmtId="0" fontId="15" fillId="0" borderId="1" xfId="5" applyFont="1" applyFill="1" applyBorder="1" applyAlignment="1">
      <alignment horizontal="center"/>
    </xf>
    <xf numFmtId="0" fontId="15" fillId="0" borderId="1" xfId="5" applyFont="1" applyFill="1" applyBorder="1" applyAlignment="1">
      <alignment horizontal="left"/>
    </xf>
    <xf numFmtId="0" fontId="15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left" vertical="center" wrapText="1"/>
    </xf>
    <xf numFmtId="164" fontId="15" fillId="0" borderId="1" xfId="5" applyNumberFormat="1" applyFont="1" applyFill="1" applyBorder="1" applyAlignment="1">
      <alignment vertical="center"/>
    </xf>
    <xf numFmtId="0" fontId="15" fillId="0" borderId="1" xfId="5" applyFont="1" applyFill="1" applyBorder="1" applyAlignment="1">
      <alignment horizontal="justify" vertical="justify" wrapText="1"/>
    </xf>
    <xf numFmtId="164" fontId="7" fillId="0" borderId="0" xfId="5" applyNumberFormat="1" applyFont="1" applyFill="1"/>
    <xf numFmtId="0" fontId="7" fillId="0" borderId="0" xfId="5" applyFont="1" applyFill="1"/>
    <xf numFmtId="164" fontId="33" fillId="0" borderId="0" xfId="5" applyNumberFormat="1" applyFont="1" applyFill="1" applyAlignment="1">
      <alignment horizontal="right"/>
    </xf>
    <xf numFmtId="164" fontId="7" fillId="0" borderId="0" xfId="5" applyNumberFormat="1" applyFont="1" applyFill="1" applyAlignment="1">
      <alignment horizontal="right"/>
    </xf>
    <xf numFmtId="0" fontId="7" fillId="0" borderId="0" xfId="5" applyFont="1" applyFill="1" applyBorder="1" applyAlignment="1">
      <alignment horizontal="center"/>
    </xf>
    <xf numFmtId="164" fontId="7" fillId="0" borderId="0" xfId="5" applyNumberFormat="1" applyFont="1" applyFill="1" applyBorder="1" applyAlignment="1">
      <alignment horizontal="center"/>
    </xf>
    <xf numFmtId="164" fontId="40" fillId="0" borderId="0" xfId="5" applyNumberFormat="1" applyFont="1" applyFill="1" applyAlignment="1">
      <alignment horizontal="right"/>
    </xf>
    <xf numFmtId="164" fontId="8" fillId="0" borderId="0" xfId="5" applyNumberFormat="1" applyFont="1" applyFill="1" applyAlignment="1">
      <alignment horizontal="right"/>
    </xf>
    <xf numFmtId="0" fontId="17" fillId="14" borderId="0" xfId="5" applyNumberFormat="1" applyFont="1" applyFill="1" applyAlignment="1">
      <alignment horizontal="center"/>
    </xf>
    <xf numFmtId="0" fontId="17" fillId="0" borderId="0" xfId="5" applyFont="1" applyFill="1" applyAlignment="1">
      <alignment horizontal="center"/>
    </xf>
    <xf numFmtId="1" fontId="17" fillId="14" borderId="0" xfId="5" applyNumberFormat="1" applyFont="1" applyFill="1" applyAlignment="1">
      <alignment horizontal="center"/>
    </xf>
    <xf numFmtId="0" fontId="17" fillId="0" borderId="0" xfId="5" applyFont="1" applyAlignment="1">
      <alignment horizontal="center"/>
    </xf>
    <xf numFmtId="1" fontId="17" fillId="0" borderId="0" xfId="5" applyNumberFormat="1" applyFont="1" applyAlignment="1">
      <alignment horizontal="center"/>
    </xf>
    <xf numFmtId="0" fontId="17" fillId="0" borderId="0" xfId="5" applyNumberFormat="1" applyFont="1" applyFill="1" applyAlignment="1">
      <alignment horizontal="center"/>
    </xf>
    <xf numFmtId="43" fontId="15" fillId="0" borderId="0" xfId="1" applyFont="1"/>
    <xf numFmtId="0" fontId="6" fillId="0" borderId="1" xfId="5" applyFont="1" applyFill="1" applyBorder="1" applyAlignment="1">
      <alignment horizontal="center" vertical="center" wrapText="1"/>
    </xf>
    <xf numFmtId="4" fontId="12" fillId="0" borderId="0" xfId="7" applyNumberFormat="1"/>
    <xf numFmtId="164" fontId="6" fillId="0" borderId="5" xfId="5" applyNumberFormat="1" applyFont="1" applyFill="1" applyBorder="1" applyAlignment="1">
      <alignment horizontal="center" vertical="justify"/>
    </xf>
    <xf numFmtId="0" fontId="17" fillId="0" borderId="0" xfId="5" applyFont="1"/>
    <xf numFmtId="0" fontId="3" fillId="0" borderId="17" xfId="5" applyFont="1" applyFill="1" applyBorder="1" applyAlignment="1">
      <alignment horizontal="left"/>
    </xf>
    <xf numFmtId="164" fontId="3" fillId="0" borderId="17" xfId="5" applyNumberFormat="1" applyFont="1" applyFill="1" applyBorder="1"/>
    <xf numFmtId="164" fontId="3" fillId="0" borderId="18" xfId="5" applyNumberFormat="1" applyFont="1" applyFill="1" applyBorder="1"/>
    <xf numFmtId="164" fontId="2" fillId="0" borderId="17" xfId="5" applyNumberFormat="1" applyFont="1" applyFill="1" applyBorder="1"/>
    <xf numFmtId="0" fontId="0" fillId="0" borderId="0" xfId="0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164" fontId="15" fillId="0" borderId="0" xfId="5" applyNumberFormat="1" applyFont="1" applyFill="1" applyBorder="1" applyAlignment="1">
      <alignment vertical="center"/>
    </xf>
    <xf numFmtId="4" fontId="2" fillId="0" borderId="11" xfId="0" applyNumberFormat="1" applyFont="1" applyBorder="1"/>
    <xf numFmtId="4" fontId="5" fillId="0" borderId="0" xfId="5" applyNumberFormat="1" applyBorder="1"/>
    <xf numFmtId="0" fontId="5" fillId="0" borderId="0" xfId="5" applyBorder="1"/>
    <xf numFmtId="164" fontId="17" fillId="0" borderId="0" xfId="5" applyNumberFormat="1" applyFont="1"/>
    <xf numFmtId="164" fontId="30" fillId="0" borderId="1" xfId="5" applyNumberFormat="1" applyFont="1" applyBorder="1" applyAlignment="1">
      <alignment horizontal="right"/>
    </xf>
    <xf numFmtId="164" fontId="7" fillId="0" borderId="0" xfId="5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3" fontId="7" fillId="0" borderId="0" xfId="1" applyFont="1"/>
    <xf numFmtId="4" fontId="26" fillId="0" borderId="0" xfId="0" applyNumberFormat="1" applyFont="1" applyBorder="1"/>
    <xf numFmtId="0" fontId="47" fillId="0" borderId="0" xfId="0" applyFont="1"/>
    <xf numFmtId="166" fontId="15" fillId="0" borderId="0" xfId="5" applyNumberFormat="1" applyFont="1"/>
    <xf numFmtId="164" fontId="15" fillId="0" borderId="0" xfId="1" applyNumberFormat="1" applyFont="1"/>
    <xf numFmtId="0" fontId="15" fillId="0" borderId="0" xfId="5" applyFont="1" applyFill="1"/>
    <xf numFmtId="43" fontId="5" fillId="0" borderId="0" xfId="1" applyFont="1"/>
    <xf numFmtId="0" fontId="51" fillId="0" borderId="0" xfId="0" applyFont="1"/>
    <xf numFmtId="4" fontId="50" fillId="3" borderId="1" xfId="0" applyNumberFormat="1" applyFont="1" applyFill="1" applyBorder="1" applyAlignment="1">
      <alignment horizontal="center"/>
    </xf>
    <xf numFmtId="4" fontId="50" fillId="3" borderId="2" xfId="0" applyNumberFormat="1" applyFont="1" applyFill="1" applyBorder="1" applyAlignment="1">
      <alignment horizontal="center"/>
    </xf>
    <xf numFmtId="4" fontId="51" fillId="0" borderId="0" xfId="0" applyNumberFormat="1" applyFont="1"/>
    <xf numFmtId="4" fontId="51" fillId="0" borderId="0" xfId="0" applyNumberFormat="1" applyFont="1" applyFill="1" applyBorder="1"/>
    <xf numFmtId="4" fontId="50" fillId="0" borderId="0" xfId="0" applyNumberFormat="1" applyFont="1" applyFill="1" applyBorder="1"/>
    <xf numFmtId="0" fontId="51" fillId="0" borderId="0" xfId="0" applyFont="1" applyBorder="1"/>
    <xf numFmtId="0" fontId="51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4" fontId="5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4" fillId="0" borderId="0" xfId="0" applyFont="1" applyBorder="1"/>
    <xf numFmtId="4" fontId="55" fillId="0" borderId="0" xfId="0" applyNumberFormat="1" applyFont="1" applyBorder="1"/>
    <xf numFmtId="4" fontId="51" fillId="0" borderId="0" xfId="0" applyNumberFormat="1" applyFont="1" applyBorder="1"/>
    <xf numFmtId="1" fontId="52" fillId="0" borderId="0" xfId="5" applyNumberFormat="1" applyFont="1" applyFill="1" applyAlignment="1">
      <alignment horizontal="center"/>
    </xf>
    <xf numFmtId="0" fontId="52" fillId="0" borderId="0" xfId="5" applyNumberFormat="1" applyFont="1" applyFill="1" applyAlignment="1">
      <alignment horizontal="center"/>
    </xf>
    <xf numFmtId="4" fontId="56" fillId="2" borderId="2" xfId="5" applyNumberFormat="1" applyFont="1" applyFill="1" applyBorder="1" applyAlignment="1">
      <alignment horizontal="center" wrapText="1"/>
    </xf>
    <xf numFmtId="164" fontId="56" fillId="2" borderId="2" xfId="5" applyNumberFormat="1" applyFont="1" applyFill="1" applyBorder="1" applyAlignment="1">
      <alignment horizontal="center" wrapText="1"/>
    </xf>
    <xf numFmtId="164" fontId="56" fillId="2" borderId="10" xfId="5" applyNumberFormat="1" applyFont="1" applyFill="1" applyBorder="1" applyAlignment="1">
      <alignment horizontal="center" wrapText="1"/>
    </xf>
    <xf numFmtId="0" fontId="52" fillId="0" borderId="0" xfId="5" applyFont="1"/>
    <xf numFmtId="1" fontId="52" fillId="0" borderId="1" xfId="5" applyNumberFormat="1" applyFont="1" applyFill="1" applyBorder="1" applyAlignment="1">
      <alignment horizontal="center"/>
    </xf>
    <xf numFmtId="0" fontId="52" fillId="0" borderId="1" xfId="5" applyNumberFormat="1" applyFont="1" applyFill="1" applyBorder="1" applyAlignment="1">
      <alignment horizontal="center"/>
    </xf>
    <xf numFmtId="164" fontId="56" fillId="0" borderId="1" xfId="5" applyNumberFormat="1" applyFont="1" applyFill="1" applyBorder="1"/>
    <xf numFmtId="0" fontId="52" fillId="0" borderId="0" xfId="0" applyFont="1" applyAlignment="1">
      <alignment horizontal="left"/>
    </xf>
    <xf numFmtId="4" fontId="52" fillId="0" borderId="0" xfId="0" applyNumberFormat="1" applyFont="1"/>
    <xf numFmtId="164" fontId="58" fillId="15" borderId="1" xfId="5" applyNumberFormat="1" applyFont="1" applyFill="1" applyBorder="1"/>
    <xf numFmtId="164" fontId="52" fillId="0" borderId="1" xfId="5" applyNumberFormat="1" applyFont="1" applyFill="1" applyBorder="1"/>
    <xf numFmtId="0" fontId="52" fillId="0" borderId="1" xfId="5" applyFont="1" applyFill="1" applyBorder="1" applyAlignment="1">
      <alignment horizontal="left"/>
    </xf>
    <xf numFmtId="0" fontId="52" fillId="0" borderId="1" xfId="0" applyFont="1" applyBorder="1" applyAlignment="1">
      <alignment horizontal="left"/>
    </xf>
    <xf numFmtId="164" fontId="52" fillId="0" borderId="0" xfId="5" applyNumberFormat="1" applyFont="1"/>
    <xf numFmtId="0" fontId="52" fillId="0" borderId="0" xfId="5" applyFont="1" applyFill="1" applyAlignment="1">
      <alignment horizontal="center"/>
    </xf>
    <xf numFmtId="0" fontId="6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164" fontId="52" fillId="0" borderId="0" xfId="3" applyNumberFormat="1" applyFont="1" applyFill="1" applyBorder="1" applyAlignment="1">
      <alignment horizontal="center"/>
    </xf>
    <xf numFmtId="164" fontId="56" fillId="0" borderId="0" xfId="5" applyNumberFormat="1" applyFont="1" applyAlignment="1">
      <alignment horizontal="center"/>
    </xf>
    <xf numFmtId="0" fontId="56" fillId="0" borderId="0" xfId="5" applyFont="1" applyFill="1" applyAlignment="1">
      <alignment horizontal="center"/>
    </xf>
    <xf numFmtId="164" fontId="52" fillId="0" borderId="0" xfId="5" applyNumberFormat="1" applyFont="1" applyFill="1" applyAlignment="1">
      <alignment horizontal="center"/>
    </xf>
    <xf numFmtId="0" fontId="51" fillId="0" borderId="0" xfId="0" applyFont="1" applyBorder="1" applyAlignment="1">
      <alignment horizontal="center" vertical="justify"/>
    </xf>
    <xf numFmtId="164" fontId="52" fillId="0" borderId="0" xfId="5" applyNumberFormat="1" applyFont="1" applyFill="1"/>
    <xf numFmtId="0" fontId="52" fillId="0" borderId="0" xfId="5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justify"/>
    </xf>
    <xf numFmtId="164" fontId="52" fillId="0" borderId="0" xfId="5" applyNumberFormat="1" applyFont="1" applyFill="1" applyBorder="1"/>
    <xf numFmtId="0" fontId="6" fillId="0" borderId="1" xfId="5" applyNumberFormat="1" applyFont="1" applyFill="1" applyBorder="1" applyAlignment="1">
      <alignment horizontal="center"/>
    </xf>
    <xf numFmtId="0" fontId="6" fillId="0" borderId="15" xfId="5" applyNumberFormat="1" applyFont="1" applyFill="1" applyBorder="1" applyAlignment="1"/>
    <xf numFmtId="0" fontId="6" fillId="0" borderId="14" xfId="5" applyNumberFormat="1" applyFont="1" applyFill="1" applyBorder="1" applyAlignment="1"/>
    <xf numFmtId="164" fontId="52" fillId="0" borderId="0" xfId="5" applyNumberFormat="1" applyFont="1" applyFill="1" applyBorder="1" applyAlignment="1">
      <alignment vertical="center"/>
    </xf>
    <xf numFmtId="43" fontId="52" fillId="0" borderId="0" xfId="1" applyFont="1" applyFill="1" applyBorder="1" applyAlignment="1">
      <alignment horizontal="left"/>
    </xf>
    <xf numFmtId="0" fontId="52" fillId="0" borderId="0" xfId="5" applyFont="1" applyFill="1" applyBorder="1"/>
    <xf numFmtId="0" fontId="52" fillId="0" borderId="0" xfId="5" applyFont="1" applyFill="1"/>
    <xf numFmtId="164" fontId="6" fillId="0" borderId="1" xfId="5" applyNumberFormat="1" applyFont="1" applyFill="1" applyBorder="1" applyAlignment="1">
      <alignment horizontal="left"/>
    </xf>
    <xf numFmtId="164" fontId="6" fillId="0" borderId="1" xfId="5" applyNumberFormat="1" applyFont="1" applyFill="1" applyBorder="1" applyAlignment="1">
      <alignment horizontal="right"/>
    </xf>
    <xf numFmtId="4" fontId="52" fillId="0" borderId="0" xfId="5" applyNumberFormat="1" applyFont="1" applyAlignment="1">
      <alignment horizontal="right"/>
    </xf>
    <xf numFmtId="0" fontId="6" fillId="0" borderId="1" xfId="5" applyFont="1" applyFill="1" applyBorder="1" applyAlignment="1">
      <alignment horizontal="center"/>
    </xf>
    <xf numFmtId="0" fontId="6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justify" vertical="justify" wrapText="1"/>
    </xf>
    <xf numFmtId="43" fontId="52" fillId="0" borderId="0" xfId="1" applyFont="1" applyFill="1" applyBorder="1"/>
    <xf numFmtId="0" fontId="56" fillId="0" borderId="1" xfId="5" applyFont="1" applyFill="1" applyBorder="1" applyAlignment="1">
      <alignment horizontal="left"/>
    </xf>
    <xf numFmtId="0" fontId="17" fillId="0" borderId="3" xfId="5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4" fontId="59" fillId="0" borderId="0" xfId="0" applyNumberFormat="1" applyFont="1" applyBorder="1"/>
    <xf numFmtId="4" fontId="25" fillId="0" borderId="0" xfId="0" applyNumberFormat="1" applyFont="1" applyBorder="1" applyAlignment="1">
      <alignment horizontal="right"/>
    </xf>
    <xf numFmtId="0" fontId="50" fillId="0" borderId="11" xfId="0" applyFont="1" applyBorder="1" applyAlignment="1"/>
    <xf numFmtId="0" fontId="50" fillId="0" borderId="0" xfId="0" applyFont="1" applyBorder="1" applyAlignment="1"/>
    <xf numFmtId="0" fontId="51" fillId="0" borderId="0" xfId="0" applyFont="1" applyAlignment="1">
      <alignment vertical="center" wrapText="1"/>
    </xf>
    <xf numFmtId="0" fontId="50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2" fillId="0" borderId="0" xfId="5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5" applyFont="1"/>
    <xf numFmtId="164" fontId="5" fillId="0" borderId="0" xfId="5" applyNumberFormat="1" applyFont="1"/>
    <xf numFmtId="164" fontId="3" fillId="0" borderId="0" xfId="5" applyNumberFormat="1" applyFont="1" applyFill="1" applyBorder="1"/>
    <xf numFmtId="0" fontId="6" fillId="0" borderId="0" xfId="5" applyFont="1" applyAlignment="1">
      <alignment horizontal="center"/>
    </xf>
    <xf numFmtId="0" fontId="8" fillId="5" borderId="1" xfId="5" applyFont="1" applyFill="1" applyBorder="1" applyAlignment="1">
      <alignment horizontal="center" vertical="center"/>
    </xf>
    <xf numFmtId="49" fontId="8" fillId="5" borderId="1" xfId="5" applyNumberFormat="1" applyFont="1" applyFill="1" applyBorder="1" applyAlignment="1">
      <alignment horizontal="center" vertical="center" wrapText="1"/>
    </xf>
    <xf numFmtId="43" fontId="25" fillId="0" borderId="0" xfId="1" applyFont="1" applyBorder="1" applyAlignment="1">
      <alignment horizontal="right"/>
    </xf>
    <xf numFmtId="0" fontId="6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17" fontId="6" fillId="0" borderId="0" xfId="5" applyNumberFormat="1" applyFont="1" applyAlignment="1">
      <alignment horizontal="center"/>
    </xf>
    <xf numFmtId="0" fontId="15" fillId="0" borderId="0" xfId="5" applyFont="1" applyAlignment="1"/>
    <xf numFmtId="0" fontId="15" fillId="0" borderId="0" xfId="5" applyNumberFormat="1" applyFont="1"/>
    <xf numFmtId="4" fontId="47" fillId="0" borderId="0" xfId="0" applyNumberFormat="1" applyFont="1"/>
    <xf numFmtId="0" fontId="47" fillId="0" borderId="0" xfId="0" applyFont="1" applyFill="1" applyBorder="1" applyAlignment="1">
      <alignment vertical="top"/>
    </xf>
    <xf numFmtId="0" fontId="48" fillId="0" borderId="0" xfId="0" applyFont="1" applyBorder="1"/>
    <xf numFmtId="4" fontId="47" fillId="0" borderId="0" xfId="0" applyNumberFormat="1" applyFont="1" applyBorder="1"/>
    <xf numFmtId="0" fontId="47" fillId="0" borderId="0" xfId="0" applyFont="1" applyBorder="1"/>
    <xf numFmtId="0" fontId="47" fillId="0" borderId="3" xfId="0" applyFont="1" applyBorder="1"/>
    <xf numFmtId="0" fontId="48" fillId="0" borderId="0" xfId="0" applyFont="1" applyBorder="1" applyAlignment="1">
      <alignment horizontal="left"/>
    </xf>
    <xf numFmtId="0" fontId="48" fillId="0" borderId="11" xfId="0" applyFont="1" applyBorder="1"/>
    <xf numFmtId="4" fontId="47" fillId="0" borderId="7" xfId="0" applyNumberFormat="1" applyFont="1" applyBorder="1"/>
    <xf numFmtId="0" fontId="15" fillId="0" borderId="0" xfId="0" applyFont="1" applyBorder="1"/>
    <xf numFmtId="0" fontId="15" fillId="0" borderId="0" xfId="0" applyFont="1" applyAlignment="1">
      <alignment horizontal="left"/>
    </xf>
    <xf numFmtId="0" fontId="48" fillId="0" borderId="0" xfId="0" applyFont="1" applyFill="1" applyBorder="1"/>
    <xf numFmtId="0" fontId="48" fillId="0" borderId="0" xfId="0" applyFont="1" applyBorder="1" applyAlignment="1"/>
    <xf numFmtId="0" fontId="47" fillId="0" borderId="8" xfId="0" applyFont="1" applyBorder="1"/>
    <xf numFmtId="0" fontId="47" fillId="0" borderId="10" xfId="0" applyFont="1" applyBorder="1"/>
    <xf numFmtId="0" fontId="47" fillId="0" borderId="9" xfId="0" applyFont="1" applyBorder="1"/>
    <xf numFmtId="0" fontId="47" fillId="0" borderId="0" xfId="0" applyFont="1" applyFill="1" applyBorder="1"/>
    <xf numFmtId="0" fontId="62" fillId="0" borderId="3" xfId="0" quotePrefix="1" applyFont="1" applyBorder="1" applyAlignment="1">
      <alignment horizontal="center"/>
    </xf>
    <xf numFmtId="43" fontId="47" fillId="0" borderId="0" xfId="1" applyFont="1"/>
    <xf numFmtId="0" fontId="47" fillId="0" borderId="4" xfId="0" applyFont="1" applyBorder="1"/>
    <xf numFmtId="0" fontId="47" fillId="0" borderId="11" xfId="0" applyFont="1" applyBorder="1"/>
    <xf numFmtId="0" fontId="63" fillId="0" borderId="3" xfId="0" applyFont="1" applyBorder="1"/>
    <xf numFmtId="4" fontId="47" fillId="0" borderId="11" xfId="0" applyNumberFormat="1" applyFont="1" applyBorder="1"/>
    <xf numFmtId="0" fontId="47" fillId="0" borderId="12" xfId="0" applyFont="1" applyBorder="1"/>
    <xf numFmtId="9" fontId="47" fillId="0" borderId="0" xfId="0" applyNumberFormat="1" applyFont="1"/>
    <xf numFmtId="0" fontId="51" fillId="5" borderId="4" xfId="0" applyFont="1" applyFill="1" applyBorder="1"/>
    <xf numFmtId="0" fontId="51" fillId="5" borderId="9" xfId="0" applyFont="1" applyFill="1" applyBorder="1"/>
    <xf numFmtId="4" fontId="51" fillId="5" borderId="9" xfId="0" applyNumberFormat="1" applyFont="1" applyFill="1" applyBorder="1"/>
    <xf numFmtId="4" fontId="51" fillId="5" borderId="6" xfId="0" applyNumberFormat="1" applyFont="1" applyFill="1" applyBorder="1"/>
    <xf numFmtId="0" fontId="51" fillId="0" borderId="3" xfId="0" applyFont="1" applyBorder="1"/>
    <xf numFmtId="4" fontId="51" fillId="0" borderId="8" xfId="0" applyNumberFormat="1" applyFont="1" applyBorder="1"/>
    <xf numFmtId="0" fontId="48" fillId="5" borderId="1" xfId="0" applyNumberFormat="1" applyFont="1" applyFill="1" applyBorder="1" applyAlignment="1">
      <alignment horizontal="center"/>
    </xf>
    <xf numFmtId="0" fontId="48" fillId="0" borderId="3" xfId="0" applyFont="1" applyBorder="1" applyAlignment="1">
      <alignment horizontal="left"/>
    </xf>
    <xf numFmtId="4" fontId="47" fillId="0" borderId="0" xfId="0" applyNumberFormat="1" applyFont="1" applyFill="1" applyBorder="1"/>
    <xf numFmtId="43" fontId="51" fillId="0" borderId="0" xfId="1" applyFont="1"/>
    <xf numFmtId="43" fontId="51" fillId="0" borderId="0" xfId="0" applyNumberFormat="1" applyFont="1"/>
    <xf numFmtId="0" fontId="48" fillId="0" borderId="0" xfId="0" applyFont="1" applyFill="1" applyBorder="1" applyAlignment="1"/>
    <xf numFmtId="0" fontId="48" fillId="0" borderId="0" xfId="0" applyFont="1" applyFill="1" applyBorder="1" applyAlignment="1">
      <alignment horizontal="right"/>
    </xf>
    <xf numFmtId="0" fontId="63" fillId="0" borderId="0" xfId="0" applyFont="1" applyBorder="1"/>
    <xf numFmtId="4" fontId="63" fillId="0" borderId="0" xfId="0" applyNumberFormat="1" applyFont="1" applyFill="1" applyBorder="1"/>
    <xf numFmtId="0" fontId="48" fillId="0" borderId="3" xfId="0" applyFont="1" applyBorder="1"/>
    <xf numFmtId="0" fontId="47" fillId="0" borderId="0" xfId="0" applyFont="1" applyBorder="1" applyAlignment="1"/>
    <xf numFmtId="4" fontId="47" fillId="0" borderId="0" xfId="0" applyNumberFormat="1" applyFont="1" applyBorder="1" applyAlignment="1"/>
    <xf numFmtId="0" fontId="0" fillId="0" borderId="0" xfId="0" applyBorder="1" applyAlignment="1">
      <alignment vertical="justify"/>
    </xf>
    <xf numFmtId="0" fontId="48" fillId="0" borderId="3" xfId="0" quotePrefix="1" applyFont="1" applyBorder="1" applyAlignment="1"/>
    <xf numFmtId="4" fontId="47" fillId="0" borderId="0" xfId="0" applyNumberFormat="1" applyFont="1" applyFill="1" applyBorder="1" applyAlignment="1"/>
    <xf numFmtId="0" fontId="47" fillId="0" borderId="3" xfId="0" quotePrefix="1" applyFont="1" applyBorder="1" applyAlignment="1"/>
    <xf numFmtId="0" fontId="47" fillId="0" borderId="0" xfId="0" applyFont="1" applyFill="1" applyBorder="1" applyAlignment="1"/>
    <xf numFmtId="0" fontId="47" fillId="0" borderId="3" xfId="0" applyFont="1" applyBorder="1" applyAlignment="1"/>
    <xf numFmtId="0" fontId="48" fillId="0" borderId="9" xfId="0" applyFont="1" applyBorder="1"/>
    <xf numFmtId="0" fontId="6" fillId="0" borderId="0" xfId="5" applyFont="1" applyAlignment="1"/>
    <xf numFmtId="17" fontId="8" fillId="0" borderId="0" xfId="5" quotePrefix="1" applyNumberFormat="1" applyFont="1" applyAlignment="1"/>
    <xf numFmtId="0" fontId="0" fillId="0" borderId="1" xfId="0" applyBorder="1"/>
    <xf numFmtId="0" fontId="0" fillId="0" borderId="15" xfId="0" applyBorder="1"/>
    <xf numFmtId="0" fontId="0" fillId="0" borderId="14" xfId="0" applyBorder="1"/>
    <xf numFmtId="4" fontId="0" fillId="0" borderId="1" xfId="0" applyNumberFormat="1" applyBorder="1"/>
    <xf numFmtId="0" fontId="31" fillId="5" borderId="1" xfId="0" applyFont="1" applyFill="1" applyBorder="1"/>
    <xf numFmtId="4" fontId="31" fillId="5" borderId="1" xfId="0" applyNumberFormat="1" applyFont="1" applyFill="1" applyBorder="1"/>
    <xf numFmtId="49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47" fillId="0" borderId="0" xfId="0" applyNumberFormat="1" applyFont="1"/>
    <xf numFmtId="164" fontId="15" fillId="0" borderId="7" xfId="1" applyNumberFormat="1" applyFont="1" applyBorder="1" applyAlignment="1">
      <alignment horizontal="right"/>
    </xf>
    <xf numFmtId="164" fontId="15" fillId="0" borderId="7" xfId="0" applyNumberFormat="1" applyFont="1" applyBorder="1"/>
    <xf numFmtId="0" fontId="15" fillId="0" borderId="0" xfId="0" applyFont="1"/>
    <xf numFmtId="164" fontId="15" fillId="0" borderId="0" xfId="0" applyNumberFormat="1" applyFont="1"/>
    <xf numFmtId="164" fontId="15" fillId="0" borderId="0" xfId="0" applyNumberFormat="1" applyFont="1" applyFill="1"/>
    <xf numFmtId="164" fontId="47" fillId="0" borderId="0" xfId="0" applyNumberFormat="1" applyFont="1" applyFill="1"/>
    <xf numFmtId="4" fontId="47" fillId="0" borderId="8" xfId="0" applyNumberFormat="1" applyFont="1" applyBorder="1"/>
    <xf numFmtId="164" fontId="47" fillId="0" borderId="8" xfId="0" applyNumberFormat="1" applyFont="1" applyBorder="1"/>
    <xf numFmtId="164" fontId="7" fillId="0" borderId="0" xfId="5" applyNumberFormat="1" applyFont="1" applyFill="1" applyBorder="1" applyAlignment="1"/>
    <xf numFmtId="164" fontId="7" fillId="0" borderId="9" xfId="5" applyNumberFormat="1" applyFont="1" applyFill="1" applyBorder="1" applyAlignment="1"/>
    <xf numFmtId="164" fontId="47" fillId="0" borderId="6" xfId="0" applyNumberFormat="1" applyFont="1" applyBorder="1"/>
    <xf numFmtId="4" fontId="52" fillId="0" borderId="0" xfId="5" applyNumberFormat="1" applyFont="1"/>
    <xf numFmtId="1" fontId="17" fillId="18" borderId="0" xfId="5" applyNumberFormat="1" applyFont="1" applyFill="1" applyAlignment="1">
      <alignment horizontal="center"/>
    </xf>
    <xf numFmtId="0" fontId="17" fillId="18" borderId="0" xfId="5" applyNumberFormat="1" applyFont="1" applyFill="1" applyAlignment="1">
      <alignment horizontal="center"/>
    </xf>
    <xf numFmtId="0" fontId="15" fillId="0" borderId="15" xfId="5" applyFont="1" applyFill="1" applyBorder="1" applyAlignment="1">
      <alignment horizontal="center"/>
    </xf>
    <xf numFmtId="0" fontId="56" fillId="19" borderId="1" xfId="5" applyFont="1" applyFill="1" applyBorder="1" applyAlignment="1">
      <alignment horizontal="left"/>
    </xf>
    <xf numFmtId="0" fontId="58" fillId="20" borderId="1" xfId="5" applyFont="1" applyFill="1" applyBorder="1" applyAlignment="1">
      <alignment horizontal="left"/>
    </xf>
    <xf numFmtId="164" fontId="58" fillId="20" borderId="1" xfId="5" applyNumberFormat="1" applyFont="1" applyFill="1" applyBorder="1"/>
    <xf numFmtId="0" fontId="5" fillId="0" borderId="0" xfId="5" applyFill="1" applyBorder="1"/>
    <xf numFmtId="164" fontId="56" fillId="0" borderId="0" xfId="5" applyNumberFormat="1" applyFont="1" applyFill="1" applyBorder="1"/>
    <xf numFmtId="164" fontId="5" fillId="0" borderId="0" xfId="5" applyNumberFormat="1" applyFill="1" applyBorder="1"/>
    <xf numFmtId="4" fontId="25" fillId="0" borderId="0" xfId="0" applyNumberFormat="1" applyFont="1" applyBorder="1" applyAlignment="1">
      <alignment horizontal="left"/>
    </xf>
    <xf numFmtId="4" fontId="0" fillId="0" borderId="0" xfId="0" applyNumberFormat="1"/>
    <xf numFmtId="43" fontId="3" fillId="0" borderId="0" xfId="1" applyFont="1"/>
    <xf numFmtId="0" fontId="3" fillId="0" borderId="0" xfId="5" applyFont="1" applyFill="1" applyBorder="1" applyAlignment="1">
      <alignment horizontal="left"/>
    </xf>
    <xf numFmtId="0" fontId="52" fillId="0" borderId="0" xfId="5" applyNumberFormat="1" applyFont="1"/>
    <xf numFmtId="4" fontId="17" fillId="0" borderId="0" xfId="5" applyNumberFormat="1" applyFont="1" applyBorder="1"/>
    <xf numFmtId="0" fontId="61" fillId="0" borderId="0" xfId="0" applyFont="1" applyBorder="1" applyAlignment="1">
      <alignment horizontal="left"/>
    </xf>
    <xf numFmtId="4" fontId="17" fillId="0" borderId="0" xfId="0" applyNumberFormat="1" applyFont="1" applyBorder="1"/>
    <xf numFmtId="164" fontId="61" fillId="0" borderId="0" xfId="0" applyNumberFormat="1" applyFont="1" applyBorder="1" applyAlignment="1">
      <alignment horizontal="left"/>
    </xf>
    <xf numFmtId="0" fontId="15" fillId="0" borderId="1" xfId="5" applyFont="1" applyFill="1" applyBorder="1" applyAlignment="1">
      <alignment horizontal="justify" vertical="justify"/>
    </xf>
    <xf numFmtId="0" fontId="31" fillId="0" borderId="9" xfId="5" applyFont="1" applyFill="1" applyBorder="1" applyAlignment="1">
      <alignment horizontal="left" vertical="justify" wrapText="1"/>
    </xf>
    <xf numFmtId="164" fontId="30" fillId="0" borderId="1" xfId="5" applyNumberFormat="1" applyFont="1" applyBorder="1" applyAlignment="1">
      <alignment horizontal="right" vertical="center"/>
    </xf>
    <xf numFmtId="164" fontId="31" fillId="8" borderId="1" xfId="5" applyNumberFormat="1" applyFont="1" applyFill="1" applyBorder="1" applyAlignment="1">
      <alignment horizontal="right" vertical="center"/>
    </xf>
    <xf numFmtId="164" fontId="31" fillId="4" borderId="5" xfId="5" applyNumberFormat="1" applyFont="1" applyFill="1" applyBorder="1" applyAlignment="1">
      <alignment horizontal="right" vertical="center"/>
    </xf>
    <xf numFmtId="164" fontId="31" fillId="6" borderId="1" xfId="5" applyNumberFormat="1" applyFont="1" applyFill="1" applyBorder="1" applyAlignment="1">
      <alignment horizontal="right" vertical="center"/>
    </xf>
    <xf numFmtId="164" fontId="30" fillId="0" borderId="0" xfId="5" applyNumberFormat="1" applyFont="1" applyBorder="1" applyAlignment="1">
      <alignment horizontal="right" vertical="center"/>
    </xf>
    <xf numFmtId="164" fontId="32" fillId="7" borderId="1" xfId="5" applyNumberFormat="1" applyFont="1" applyFill="1" applyBorder="1" applyAlignment="1">
      <alignment horizontal="right"/>
    </xf>
    <xf numFmtId="164" fontId="6" fillId="0" borderId="1" xfId="5" applyNumberFormat="1" applyFont="1" applyFill="1" applyBorder="1" applyAlignment="1">
      <alignment horizontal="center" vertical="center" wrapText="1"/>
    </xf>
    <xf numFmtId="164" fontId="41" fillId="0" borderId="1" xfId="5" applyNumberFormat="1" applyFont="1" applyFill="1" applyBorder="1" applyAlignment="1">
      <alignment horizontal="center" vertical="center" wrapText="1"/>
    </xf>
    <xf numFmtId="164" fontId="6" fillId="0" borderId="5" xfId="5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justify"/>
    </xf>
    <xf numFmtId="164" fontId="15" fillId="0" borderId="0" xfId="5" applyNumberFormat="1" applyFont="1" applyBorder="1"/>
    <xf numFmtId="164" fontId="15" fillId="0" borderId="0" xfId="5" applyNumberFormat="1" applyFont="1" applyAlignment="1">
      <alignment horizontal="center"/>
    </xf>
    <xf numFmtId="164" fontId="6" fillId="22" borderId="1" xfId="5" applyNumberFormat="1" applyFont="1" applyFill="1" applyBorder="1" applyAlignment="1">
      <alignment horizontal="right"/>
    </xf>
    <xf numFmtId="164" fontId="28" fillId="0" borderId="0" xfId="3" applyNumberFormat="1" applyFont="1" applyFill="1" applyAlignment="1">
      <alignment horizontal="right"/>
    </xf>
    <xf numFmtId="164" fontId="30" fillId="0" borderId="0" xfId="3" applyNumberFormat="1" applyFont="1" applyFill="1" applyAlignment="1">
      <alignment horizontal="right"/>
    </xf>
    <xf numFmtId="0" fontId="15" fillId="0" borderId="0" xfId="5" applyFont="1" applyFill="1" applyBorder="1" applyAlignment="1">
      <alignment horizontal="right"/>
    </xf>
    <xf numFmtId="0" fontId="15" fillId="0" borderId="0" xfId="5" applyFont="1" applyFill="1" applyBorder="1" applyAlignment="1">
      <alignment horizontal="right" vertical="center" wrapText="1"/>
    </xf>
    <xf numFmtId="0" fontId="30" fillId="0" borderId="1" xfId="5" applyFont="1" applyBorder="1" applyAlignment="1"/>
    <xf numFmtId="0" fontId="31" fillId="0" borderId="9" xfId="5" applyFont="1" applyFill="1" applyBorder="1" applyAlignment="1">
      <alignment horizontal="left" vertical="justify" wrapText="1"/>
    </xf>
    <xf numFmtId="0" fontId="31" fillId="0" borderId="0" xfId="5" applyFont="1" applyFill="1" applyBorder="1" applyAlignment="1">
      <alignment horizontal="left" vertical="justify" wrapText="1"/>
    </xf>
    <xf numFmtId="164" fontId="30" fillId="0" borderId="0" xfId="5" applyNumberFormat="1" applyFont="1" applyBorder="1" applyAlignment="1">
      <alignment horizontal="left"/>
    </xf>
    <xf numFmtId="164" fontId="7" fillId="0" borderId="1" xfId="5" applyNumberFormat="1" applyFont="1" applyFill="1" applyBorder="1" applyAlignment="1">
      <alignment horizontal="right"/>
    </xf>
    <xf numFmtId="164" fontId="9" fillId="0" borderId="13" xfId="5" applyNumberFormat="1" applyFont="1" applyFill="1" applyBorder="1" applyAlignment="1">
      <alignment horizontal="left" vertical="center" wrapText="1"/>
    </xf>
    <xf numFmtId="164" fontId="36" fillId="0" borderId="13" xfId="5" applyNumberFormat="1" applyFont="1" applyFill="1" applyBorder="1" applyAlignment="1">
      <alignment horizontal="right" vertical="center"/>
    </xf>
    <xf numFmtId="164" fontId="38" fillId="0" borderId="13" xfId="5" applyNumberFormat="1" applyFont="1" applyFill="1" applyBorder="1" applyAlignment="1">
      <alignment horizontal="right" vertical="center"/>
    </xf>
    <xf numFmtId="164" fontId="9" fillId="8" borderId="1" xfId="5" applyNumberFormat="1" applyFont="1" applyFill="1" applyBorder="1" applyAlignment="1">
      <alignment horizontal="right" vertical="center"/>
    </xf>
    <xf numFmtId="164" fontId="36" fillId="0" borderId="9" xfId="5" applyNumberFormat="1" applyFont="1" applyFill="1" applyBorder="1" applyAlignment="1">
      <alignment horizontal="right" vertical="center"/>
    </xf>
    <xf numFmtId="164" fontId="38" fillId="0" borderId="9" xfId="5" applyNumberFormat="1" applyFont="1" applyFill="1" applyBorder="1" applyAlignment="1">
      <alignment horizontal="right" vertical="center"/>
    </xf>
    <xf numFmtId="1" fontId="52" fillId="21" borderId="0" xfId="5" applyNumberFormat="1" applyFont="1" applyFill="1" applyAlignment="1">
      <alignment horizontal="center"/>
    </xf>
    <xf numFmtId="0" fontId="52" fillId="21" borderId="0" xfId="5" applyNumberFormat="1" applyFont="1" applyFill="1" applyAlignment="1">
      <alignment horizontal="center"/>
    </xf>
    <xf numFmtId="4" fontId="55" fillId="2" borderId="2" xfId="5" applyNumberFormat="1" applyFont="1" applyFill="1" applyBorder="1" applyAlignment="1">
      <alignment horizontal="center" wrapText="1"/>
    </xf>
    <xf numFmtId="164" fontId="55" fillId="2" borderId="2" xfId="5" applyNumberFormat="1" applyFont="1" applyFill="1" applyBorder="1" applyAlignment="1">
      <alignment horizontal="center" wrapText="1"/>
    </xf>
    <xf numFmtId="164" fontId="55" fillId="2" borderId="10" xfId="5" applyNumberFormat="1" applyFont="1" applyFill="1" applyBorder="1" applyAlignment="1">
      <alignment horizontal="center" wrapText="1"/>
    </xf>
    <xf numFmtId="0" fontId="53" fillId="0" borderId="0" xfId="5" applyFont="1"/>
    <xf numFmtId="0" fontId="53" fillId="0" borderId="0" xfId="5" applyFont="1" applyBorder="1"/>
    <xf numFmtId="1" fontId="52" fillId="21" borderId="1" xfId="5" applyNumberFormat="1" applyFont="1" applyFill="1" applyBorder="1" applyAlignment="1">
      <alignment horizontal="center"/>
    </xf>
    <xf numFmtId="0" fontId="52" fillId="21" borderId="1" xfId="5" applyNumberFormat="1" applyFont="1" applyFill="1" applyBorder="1" applyAlignment="1">
      <alignment horizontal="center"/>
    </xf>
    <xf numFmtId="0" fontId="55" fillId="0" borderId="1" xfId="5" applyFont="1" applyFill="1" applyBorder="1" applyAlignment="1">
      <alignment horizontal="left"/>
    </xf>
    <xf numFmtId="164" fontId="55" fillId="0" borderId="1" xfId="5" applyNumberFormat="1" applyFont="1" applyFill="1" applyBorder="1"/>
    <xf numFmtId="0" fontId="53" fillId="0" borderId="0" xfId="0" applyFont="1" applyAlignment="1">
      <alignment horizontal="left"/>
    </xf>
    <xf numFmtId="0" fontId="64" fillId="20" borderId="1" xfId="5" applyFont="1" applyFill="1" applyBorder="1" applyAlignment="1">
      <alignment horizontal="left"/>
    </xf>
    <xf numFmtId="164" fontId="64" fillId="20" borderId="1" xfId="5" applyNumberFormat="1" applyFont="1" applyFill="1" applyBorder="1"/>
    <xf numFmtId="0" fontId="55" fillId="19" borderId="1" xfId="5" applyFont="1" applyFill="1" applyBorder="1" applyAlignment="1">
      <alignment horizontal="left"/>
    </xf>
    <xf numFmtId="164" fontId="53" fillId="0" borderId="1" xfId="5" applyNumberFormat="1" applyFont="1" applyFill="1" applyBorder="1"/>
    <xf numFmtId="0" fontId="53" fillId="0" borderId="1" xfId="5" applyFont="1" applyFill="1" applyBorder="1" applyAlignment="1">
      <alignment horizontal="left"/>
    </xf>
    <xf numFmtId="164" fontId="53" fillId="0" borderId="0" xfId="0" applyNumberFormat="1" applyFont="1" applyAlignment="1">
      <alignment horizontal="left"/>
    </xf>
    <xf numFmtId="43" fontId="53" fillId="0" borderId="0" xfId="1" applyFont="1" applyAlignment="1">
      <alignment horizontal="left"/>
    </xf>
    <xf numFmtId="164" fontId="53" fillId="0" borderId="0" xfId="5" applyNumberFormat="1" applyFont="1"/>
    <xf numFmtId="0" fontId="52" fillId="21" borderId="0" xfId="5" applyFont="1" applyFill="1" applyAlignment="1">
      <alignment horizontal="center"/>
    </xf>
    <xf numFmtId="9" fontId="5" fillId="0" borderId="0" xfId="5" applyNumberFormat="1"/>
    <xf numFmtId="43" fontId="3" fillId="0" borderId="0" xfId="1" applyFont="1" applyAlignment="1">
      <alignment horizontal="left"/>
    </xf>
    <xf numFmtId="43" fontId="2" fillId="0" borderId="11" xfId="1" applyFont="1" applyBorder="1"/>
    <xf numFmtId="43" fontId="3" fillId="0" borderId="0" xfId="1" applyFont="1" applyFill="1" applyBorder="1"/>
    <xf numFmtId="43" fontId="3" fillId="16" borderId="0" xfId="1" applyFont="1" applyFill="1" applyBorder="1"/>
    <xf numFmtId="43" fontId="3" fillId="5" borderId="0" xfId="1" applyFont="1" applyFill="1" applyBorder="1"/>
    <xf numFmtId="43" fontId="2" fillId="0" borderId="0" xfId="1" applyFont="1" applyBorder="1"/>
    <xf numFmtId="0" fontId="15" fillId="0" borderId="1" xfId="5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164" fontId="15" fillId="0" borderId="0" xfId="5" applyNumberFormat="1" applyFont="1" applyFill="1" applyBorder="1" applyAlignment="1">
      <alignment horizontal="right"/>
    </xf>
    <xf numFmtId="166" fontId="15" fillId="0" borderId="0" xfId="5" applyNumberFormat="1" applyFont="1" applyBorder="1"/>
    <xf numFmtId="43" fontId="15" fillId="0" borderId="0" xfId="1" applyFont="1" applyBorder="1"/>
    <xf numFmtId="4" fontId="15" fillId="0" borderId="0" xfId="5" applyNumberFormat="1" applyFont="1" applyBorder="1"/>
    <xf numFmtId="0" fontId="52" fillId="0" borderId="1" xfId="14" applyFont="1" applyBorder="1" applyAlignment="1">
      <alignment horizontal="left"/>
    </xf>
    <xf numFmtId="4" fontId="52" fillId="0" borderId="0" xfId="14" applyNumberFormat="1" applyFont="1" applyAlignment="1">
      <alignment horizontal="right"/>
    </xf>
    <xf numFmtId="0" fontId="52" fillId="0" borderId="0" xfId="14" applyFont="1" applyAlignment="1">
      <alignment horizontal="center"/>
    </xf>
    <xf numFmtId="167" fontId="52" fillId="0" borderId="0" xfId="14" applyNumberFormat="1" applyFont="1" applyAlignment="1">
      <alignment horizontal="center"/>
    </xf>
    <xf numFmtId="0" fontId="52" fillId="0" borderId="0" xfId="14" applyFont="1" applyAlignment="1">
      <alignment horizontal="left"/>
    </xf>
    <xf numFmtId="43" fontId="31" fillId="0" borderId="0" xfId="5" applyNumberFormat="1" applyFont="1" applyBorder="1" applyAlignment="1">
      <alignment horizontal="center"/>
    </xf>
    <xf numFmtId="43" fontId="15" fillId="0" borderId="0" xfId="5" applyNumberFormat="1" applyFont="1"/>
    <xf numFmtId="164" fontId="30" fillId="0" borderId="0" xfId="5" applyNumberFormat="1" applyFont="1" applyFill="1"/>
    <xf numFmtId="0" fontId="15" fillId="0" borderId="1" xfId="5" applyFont="1" applyFill="1" applyBorder="1" applyAlignment="1">
      <alignment horizontal="justify" vertical="center"/>
    </xf>
    <xf numFmtId="4" fontId="65" fillId="0" borderId="0" xfId="0" applyNumberFormat="1" applyFont="1"/>
    <xf numFmtId="0" fontId="17" fillId="0" borderId="10" xfId="15" applyFont="1" applyFill="1" applyBorder="1" applyAlignment="1">
      <alignment horizontal="center"/>
    </xf>
    <xf numFmtId="0" fontId="17" fillId="0" borderId="12" xfId="15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4" fontId="15" fillId="0" borderId="1" xfId="15" applyNumberFormat="1" applyFont="1" applyFill="1" applyBorder="1" applyAlignment="1">
      <alignment vertical="center"/>
    </xf>
    <xf numFmtId="164" fontId="15" fillId="0" borderId="1" xfId="15" applyNumberFormat="1" applyFont="1" applyFill="1" applyBorder="1" applyAlignment="1">
      <alignment horizontal="right"/>
    </xf>
    <xf numFmtId="164" fontId="6" fillId="22" borderId="1" xfId="15" applyNumberFormat="1" applyFont="1" applyFill="1" applyBorder="1" applyAlignment="1">
      <alignment horizontal="right"/>
    </xf>
    <xf numFmtId="164" fontId="6" fillId="0" borderId="1" xfId="15" applyNumberFormat="1" applyFont="1" applyFill="1" applyBorder="1" applyAlignment="1">
      <alignment horizontal="right"/>
    </xf>
    <xf numFmtId="0" fontId="3" fillId="0" borderId="0" xfId="5" applyFont="1" applyAlignment="1">
      <alignment horizontal="right"/>
    </xf>
    <xf numFmtId="0" fontId="48" fillId="5" borderId="3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0" fontId="48" fillId="5" borderId="8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17" fontId="8" fillId="0" borderId="0" xfId="5" quotePrefix="1" applyNumberFormat="1" applyFont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3" xfId="0" applyFont="1" applyBorder="1" applyAlignment="1">
      <alignment horizontal="left"/>
    </xf>
    <xf numFmtId="0" fontId="62" fillId="0" borderId="0" xfId="0" quotePrefix="1" applyFont="1" applyBorder="1" applyAlignment="1">
      <alignment horizontal="left"/>
    </xf>
    <xf numFmtId="0" fontId="62" fillId="0" borderId="3" xfId="0" quotePrefix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2" fillId="0" borderId="0" xfId="0" applyFont="1" applyBorder="1" applyAlignment="1"/>
    <xf numFmtId="4" fontId="63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5" fillId="0" borderId="12" xfId="0" applyFont="1" applyFill="1" applyBorder="1"/>
    <xf numFmtId="0" fontId="62" fillId="0" borderId="3" xfId="0" quotePrefix="1" applyFont="1" applyBorder="1"/>
    <xf numFmtId="4" fontId="48" fillId="0" borderId="9" xfId="0" applyNumberFormat="1" applyFont="1" applyFill="1" applyBorder="1"/>
    <xf numFmtId="0" fontId="63" fillId="0" borderId="3" xfId="0" quotePrefix="1" applyFont="1" applyBorder="1"/>
    <xf numFmtId="43" fontId="47" fillId="0" borderId="0" xfId="1" applyFont="1" applyBorder="1"/>
    <xf numFmtId="4" fontId="63" fillId="0" borderId="8" xfId="0" applyNumberFormat="1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43" fillId="0" borderId="0" xfId="0" applyFont="1"/>
    <xf numFmtId="0" fontId="43" fillId="0" borderId="13" xfId="0" applyFont="1" applyBorder="1"/>
    <xf numFmtId="4" fontId="43" fillId="0" borderId="13" xfId="0" applyNumberFormat="1" applyFont="1" applyBorder="1"/>
    <xf numFmtId="0" fontId="67" fillId="0" borderId="0" xfId="0" applyFont="1" applyBorder="1" applyAlignment="1">
      <alignment horizontal="justify" vertical="center"/>
    </xf>
    <xf numFmtId="4" fontId="43" fillId="0" borderId="0" xfId="0" applyNumberFormat="1" applyFont="1" applyBorder="1"/>
    <xf numFmtId="0" fontId="43" fillId="0" borderId="0" xfId="0" applyFont="1" applyBorder="1"/>
    <xf numFmtId="4" fontId="43" fillId="0" borderId="0" xfId="0" applyNumberFormat="1" applyFont="1" applyBorder="1" applyAlignment="1">
      <alignment horizontal="right"/>
    </xf>
    <xf numFmtId="4" fontId="43" fillId="0" borderId="0" xfId="0" applyNumberFormat="1" applyFont="1"/>
    <xf numFmtId="169" fontId="7" fillId="0" borderId="0" xfId="0" applyNumberFormat="1" applyFont="1" applyFill="1" applyBorder="1" applyAlignment="1" applyProtection="1">
      <alignment horizontal="right" vertical="center"/>
    </xf>
    <xf numFmtId="43" fontId="43" fillId="0" borderId="0" xfId="1" applyFont="1"/>
    <xf numFmtId="0" fontId="43" fillId="0" borderId="0" xfId="0" applyFont="1" applyAlignment="1">
      <alignment horizontal="center"/>
    </xf>
    <xf numFmtId="43" fontId="43" fillId="0" borderId="0" xfId="0" applyNumberFormat="1" applyFont="1"/>
    <xf numFmtId="0" fontId="43" fillId="0" borderId="10" xfId="0" applyFont="1" applyBorder="1"/>
    <xf numFmtId="0" fontId="43" fillId="0" borderId="12" xfId="0" applyFont="1" applyBorder="1"/>
    <xf numFmtId="0" fontId="43" fillId="0" borderId="11" xfId="0" applyFont="1" applyBorder="1"/>
    <xf numFmtId="0" fontId="43" fillId="0" borderId="3" xfId="0" applyFont="1" applyBorder="1"/>
    <xf numFmtId="0" fontId="43" fillId="0" borderId="8" xfId="0" applyFont="1" applyBorder="1"/>
    <xf numFmtId="0" fontId="48" fillId="0" borderId="7" xfId="0" applyNumberFormat="1" applyFont="1" applyFill="1" applyBorder="1" applyAlignment="1">
      <alignment horizontal="center"/>
    </xf>
    <xf numFmtId="4" fontId="47" fillId="0" borderId="8" xfId="0" applyNumberFormat="1" applyFont="1" applyBorder="1" applyAlignment="1"/>
    <xf numFmtId="4" fontId="47" fillId="0" borderId="8" xfId="0" applyNumberFormat="1" applyFont="1" applyFill="1" applyBorder="1" applyAlignment="1"/>
    <xf numFmtId="4" fontId="48" fillId="0" borderId="0" xfId="0" applyNumberFormat="1" applyFont="1" applyBorder="1" applyAlignment="1"/>
    <xf numFmtId="169" fontId="6" fillId="0" borderId="9" xfId="0" applyNumberFormat="1" applyFont="1" applyFill="1" applyBorder="1" applyAlignment="1" applyProtection="1">
      <alignment horizontal="right" vertical="center"/>
    </xf>
    <xf numFmtId="4" fontId="48" fillId="0" borderId="0" xfId="0" applyNumberFormat="1" applyFont="1" applyFill="1" applyBorder="1" applyAlignment="1"/>
    <xf numFmtId="4" fontId="48" fillId="0" borderId="8" xfId="0" applyNumberFormat="1" applyFont="1" applyFill="1" applyBorder="1" applyAlignment="1"/>
    <xf numFmtId="4" fontId="48" fillId="0" borderId="8" xfId="0" applyNumberFormat="1" applyFont="1" applyBorder="1" applyAlignment="1"/>
    <xf numFmtId="0" fontId="47" fillId="0" borderId="0" xfId="0" applyFont="1" applyBorder="1" applyAlignment="1">
      <alignment horizontal="left"/>
    </xf>
    <xf numFmtId="164" fontId="6" fillId="5" borderId="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64" fontId="15" fillId="0" borderId="2" xfId="1" applyNumberFormat="1" applyFont="1" applyBorder="1" applyAlignment="1">
      <alignment horizontal="right"/>
    </xf>
    <xf numFmtId="164" fontId="15" fillId="0" borderId="2" xfId="0" applyNumberFormat="1" applyFont="1" applyBorder="1"/>
    <xf numFmtId="0" fontId="62" fillId="0" borderId="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/>
    <xf numFmtId="0" fontId="63" fillId="0" borderId="3" xfId="0" applyFont="1" applyBorder="1" applyAlignment="1">
      <alignment horizontal="center"/>
    </xf>
    <xf numFmtId="0" fontId="15" fillId="0" borderId="8" xfId="0" applyFont="1" applyBorder="1"/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3" fillId="0" borderId="0" xfId="0" applyFont="1"/>
    <xf numFmtId="0" fontId="7" fillId="0" borderId="9" xfId="5" applyFont="1" applyFill="1" applyBorder="1" applyAlignment="1"/>
    <xf numFmtId="43" fontId="52" fillId="0" borderId="0" xfId="1" applyFont="1" applyBorder="1"/>
    <xf numFmtId="0" fontId="52" fillId="0" borderId="0" xfId="5" applyFont="1" applyAlignment="1">
      <alignment horizontal="left"/>
    </xf>
    <xf numFmtId="4" fontId="52" fillId="0" borderId="1" xfId="0" applyNumberFormat="1" applyFont="1" applyBorder="1"/>
    <xf numFmtId="0" fontId="19" fillId="0" borderId="11" xfId="0" applyFont="1" applyBorder="1" applyAlignment="1">
      <alignment horizontal="center"/>
    </xf>
    <xf numFmtId="0" fontId="8" fillId="5" borderId="2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" fontId="44" fillId="0" borderId="0" xfId="0" applyNumberFormat="1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164" fontId="47" fillId="0" borderId="8" xfId="0" applyNumberFormat="1" applyFont="1" applyFill="1" applyBorder="1" applyAlignment="1"/>
    <xf numFmtId="4" fontId="5" fillId="0" borderId="0" xfId="5" applyNumberFormat="1" applyFont="1"/>
    <xf numFmtId="4" fontId="7" fillId="0" borderId="8" xfId="5" applyNumberFormat="1" applyFont="1" applyBorder="1" applyAlignment="1">
      <alignment horizontal="left"/>
    </xf>
    <xf numFmtId="0" fontId="7" fillId="0" borderId="0" xfId="5" applyFont="1" applyAlignment="1">
      <alignment horizontal="left"/>
    </xf>
    <xf numFmtId="170" fontId="51" fillId="0" borderId="0" xfId="1" applyNumberFormat="1" applyFont="1"/>
    <xf numFmtId="169" fontId="6" fillId="0" borderId="0" xfId="0" applyNumberFormat="1" applyFont="1" applyFill="1" applyBorder="1" applyAlignment="1" applyProtection="1">
      <alignment horizontal="right" vertical="center"/>
    </xf>
    <xf numFmtId="4" fontId="71" fillId="0" borderId="1" xfId="0" applyNumberFormat="1" applyFont="1" applyFill="1" applyBorder="1"/>
    <xf numFmtId="4" fontId="71" fillId="0" borderId="1" xfId="0" applyNumberFormat="1" applyFont="1" applyFill="1" applyBorder="1" applyAlignment="1">
      <alignment vertical="center"/>
    </xf>
    <xf numFmtId="4" fontId="72" fillId="0" borderId="1" xfId="0" applyNumberFormat="1" applyFont="1" applyBorder="1"/>
    <xf numFmtId="43" fontId="55" fillId="0" borderId="1" xfId="1" applyFont="1" applyFill="1" applyBorder="1"/>
    <xf numFmtId="0" fontId="5" fillId="0" borderId="0" xfId="5" applyFont="1" applyFill="1" applyBorder="1"/>
    <xf numFmtId="4" fontId="3" fillId="0" borderId="0" xfId="5" applyNumberFormat="1" applyFont="1" applyBorder="1"/>
    <xf numFmtId="164" fontId="6" fillId="0" borderId="0" xfId="5" applyNumberFormat="1" applyFont="1" applyAlignment="1">
      <alignment horizontal="center" wrapText="1"/>
    </xf>
    <xf numFmtId="164" fontId="30" fillId="0" borderId="0" xfId="5" applyNumberFormat="1" applyFont="1" applyAlignment="1">
      <alignment horizontal="right"/>
    </xf>
    <xf numFmtId="164" fontId="30" fillId="0" borderId="0" xfId="5" applyNumberFormat="1" applyFont="1" applyAlignment="1"/>
    <xf numFmtId="4" fontId="32" fillId="0" borderId="0" xfId="5" applyNumberFormat="1" applyFont="1" applyAlignment="1">
      <alignment horizontal="right"/>
    </xf>
    <xf numFmtId="4" fontId="32" fillId="0" borderId="1" xfId="5" applyNumberFormat="1" applyFont="1" applyBorder="1" applyAlignment="1">
      <alignment horizontal="right"/>
    </xf>
    <xf numFmtId="4" fontId="30" fillId="0" borderId="0" xfId="5" applyNumberFormat="1" applyFont="1" applyAlignment="1">
      <alignment horizontal="right"/>
    </xf>
    <xf numFmtId="4" fontId="0" fillId="0" borderId="0" xfId="0" applyNumberFormat="1" applyFont="1" applyBorder="1"/>
    <xf numFmtId="4" fontId="29" fillId="0" borderId="0" xfId="0" applyNumberFormat="1" applyFont="1" applyBorder="1"/>
    <xf numFmtId="0" fontId="0" fillId="0" borderId="0" xfId="0" applyFont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Border="1"/>
    <xf numFmtId="0" fontId="0" fillId="0" borderId="8" xfId="0" applyFont="1" applyBorder="1"/>
    <xf numFmtId="0" fontId="31" fillId="0" borderId="8" xfId="0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31" fillId="0" borderId="8" xfId="0" quotePrefix="1" applyFont="1" applyFill="1" applyBorder="1" applyAlignment="1">
      <alignment horizontal="center"/>
    </xf>
    <xf numFmtId="0" fontId="76" fillId="0" borderId="0" xfId="5" applyFont="1" applyBorder="1"/>
    <xf numFmtId="0" fontId="77" fillId="0" borderId="0" xfId="5" applyFont="1" applyBorder="1"/>
    <xf numFmtId="164" fontId="77" fillId="0" borderId="0" xfId="5" applyNumberFormat="1" applyFont="1" applyAlignment="1">
      <alignment horizontal="right"/>
    </xf>
    <xf numFmtId="164" fontId="77" fillId="0" borderId="14" xfId="0" applyNumberFormat="1" applyFont="1" applyBorder="1" applyAlignment="1">
      <alignment horizontal="right"/>
    </xf>
    <xf numFmtId="164" fontId="77" fillId="0" borderId="1" xfId="0" applyNumberFormat="1" applyFont="1" applyBorder="1" applyAlignment="1">
      <alignment horizontal="right"/>
    </xf>
    <xf numFmtId="164" fontId="42" fillId="18" borderId="1" xfId="5" applyNumberFormat="1" applyFont="1" applyFill="1" applyBorder="1" applyAlignment="1">
      <alignment horizontal="right"/>
    </xf>
    <xf numFmtId="164" fontId="77" fillId="0" borderId="1" xfId="5" applyNumberFormat="1" applyFont="1" applyBorder="1" applyAlignment="1">
      <alignment horizontal="right"/>
    </xf>
    <xf numFmtId="43" fontId="77" fillId="0" borderId="0" xfId="1" applyFont="1" applyAlignment="1">
      <alignment horizontal="left"/>
    </xf>
    <xf numFmtId="164" fontId="77" fillId="0" borderId="2" xfId="0" applyNumberFormat="1" applyFont="1" applyBorder="1" applyAlignment="1">
      <alignment horizontal="right"/>
    </xf>
    <xf numFmtId="164" fontId="42" fillId="18" borderId="2" xfId="5" applyNumberFormat="1" applyFont="1" applyFill="1" applyBorder="1" applyAlignment="1">
      <alignment horizontal="right"/>
    </xf>
    <xf numFmtId="164" fontId="77" fillId="0" borderId="2" xfId="5" applyNumberFormat="1" applyFont="1" applyBorder="1" applyAlignment="1">
      <alignment horizontal="right"/>
    </xf>
    <xf numFmtId="43" fontId="77" fillId="0" borderId="0" xfId="1" applyFont="1" applyBorder="1" applyAlignment="1">
      <alignment horizontal="left"/>
    </xf>
    <xf numFmtId="43" fontId="77" fillId="0" borderId="0" xfId="1" applyFont="1" applyFill="1" applyBorder="1"/>
    <xf numFmtId="164" fontId="77" fillId="0" borderId="0" xfId="0" applyNumberFormat="1" applyFont="1" applyBorder="1" applyAlignment="1">
      <alignment horizontal="right"/>
    </xf>
    <xf numFmtId="164" fontId="42" fillId="18" borderId="0" xfId="5" applyNumberFormat="1" applyFont="1" applyFill="1" applyBorder="1" applyAlignment="1">
      <alignment horizontal="right"/>
    </xf>
    <xf numFmtId="164" fontId="77" fillId="0" borderId="0" xfId="5" applyNumberFormat="1" applyFont="1" applyBorder="1" applyAlignment="1">
      <alignment horizontal="right"/>
    </xf>
    <xf numFmtId="43" fontId="42" fillId="0" borderId="0" xfId="1" applyFont="1" applyBorder="1"/>
    <xf numFmtId="43" fontId="77" fillId="0" borderId="0" xfId="1" applyFont="1" applyBorder="1"/>
    <xf numFmtId="164" fontId="77" fillId="0" borderId="0" xfId="0" applyNumberFormat="1" applyFont="1" applyAlignment="1">
      <alignment horizontal="right"/>
    </xf>
    <xf numFmtId="43" fontId="76" fillId="0" borderId="0" xfId="1" applyFont="1" applyBorder="1"/>
    <xf numFmtId="164" fontId="42" fillId="0" borderId="0" xfId="0" applyNumberFormat="1" applyFont="1" applyBorder="1" applyAlignment="1">
      <alignment horizontal="right"/>
    </xf>
    <xf numFmtId="164" fontId="77" fillId="18" borderId="0" xfId="5" applyNumberFormat="1" applyFont="1" applyFill="1" applyBorder="1" applyAlignment="1">
      <alignment horizontal="right"/>
    </xf>
    <xf numFmtId="164" fontId="77" fillId="0" borderId="0" xfId="1" applyNumberFormat="1" applyFont="1" applyBorder="1" applyAlignment="1">
      <alignment horizontal="right"/>
    </xf>
    <xf numFmtId="164" fontId="77" fillId="18" borderId="0" xfId="5" applyNumberFormat="1" applyFont="1" applyFill="1" applyAlignment="1">
      <alignment horizontal="right"/>
    </xf>
    <xf numFmtId="164" fontId="42" fillId="0" borderId="0" xfId="5" applyNumberFormat="1" applyFont="1" applyBorder="1" applyAlignment="1">
      <alignment horizontal="right"/>
    </xf>
    <xf numFmtId="164" fontId="79" fillId="0" borderId="1" xfId="5" applyNumberFormat="1" applyFont="1" applyFill="1" applyBorder="1"/>
    <xf numFmtId="164" fontId="78" fillId="0" borderId="15" xfId="5" applyNumberFormat="1" applyFont="1" applyFill="1" applyBorder="1"/>
    <xf numFmtId="164" fontId="79" fillId="0" borderId="0" xfId="5" applyNumberFormat="1" applyFont="1" applyFill="1" applyBorder="1"/>
    <xf numFmtId="164" fontId="80" fillId="0" borderId="0" xfId="5" applyNumberFormat="1" applyFont="1" applyFill="1" applyBorder="1"/>
    <xf numFmtId="164" fontId="78" fillId="0" borderId="1" xfId="5" applyNumberFormat="1" applyFont="1" applyFill="1" applyBorder="1"/>
    <xf numFmtId="0" fontId="77" fillId="0" borderId="0" xfId="0" applyFont="1" applyAlignment="1">
      <alignment horizontal="left"/>
    </xf>
    <xf numFmtId="164" fontId="78" fillId="0" borderId="0" xfId="5" applyNumberFormat="1" applyFont="1" applyFill="1" applyBorder="1"/>
    <xf numFmtId="0" fontId="77" fillId="0" borderId="0" xfId="0" applyFont="1" applyBorder="1" applyAlignment="1">
      <alignment horizontal="left"/>
    </xf>
    <xf numFmtId="164" fontId="77" fillId="0" borderId="0" xfId="0" applyNumberFormat="1" applyFont="1" applyAlignment="1">
      <alignment horizontal="left"/>
    </xf>
    <xf numFmtId="0" fontId="76" fillId="0" borderId="0" xfId="5" applyFont="1"/>
    <xf numFmtId="0" fontId="76" fillId="0" borderId="0" xfId="5" applyFont="1" applyFill="1" applyBorder="1"/>
    <xf numFmtId="4" fontId="42" fillId="0" borderId="0" xfId="0" applyNumberFormat="1" applyFont="1" applyBorder="1"/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81" fillId="5" borderId="1" xfId="5" applyNumberFormat="1" applyFont="1" applyFill="1" applyBorder="1" applyAlignment="1">
      <alignment horizontal="center" vertical="center" wrapText="1"/>
    </xf>
    <xf numFmtId="171" fontId="81" fillId="5" borderId="1" xfId="5" applyNumberFormat="1" applyFont="1" applyFill="1" applyBorder="1" applyAlignment="1">
      <alignment horizontal="center" vertical="center" wrapText="1"/>
    </xf>
    <xf numFmtId="0" fontId="54" fillId="0" borderId="0" xfId="0" applyFont="1"/>
    <xf numFmtId="165" fontId="82" fillId="0" borderId="0" xfId="0" applyNumberFormat="1" applyFont="1"/>
    <xf numFmtId="4" fontId="54" fillId="0" borderId="0" xfId="0" applyNumberFormat="1" applyFont="1" applyFill="1" applyBorder="1" applyAlignment="1">
      <alignment horizontal="center"/>
    </xf>
    <xf numFmtId="4" fontId="82" fillId="0" borderId="0" xfId="0" applyNumberFormat="1" applyFont="1" applyFill="1" applyBorder="1" applyAlignment="1">
      <alignment horizontal="center"/>
    </xf>
    <xf numFmtId="4" fontId="54" fillId="0" borderId="0" xfId="0" applyNumberFormat="1" applyFont="1"/>
    <xf numFmtId="4" fontId="54" fillId="0" borderId="0" xfId="0" applyNumberFormat="1" applyFont="1" applyFill="1" applyBorder="1"/>
    <xf numFmtId="164" fontId="28" fillId="0" borderId="0" xfId="5" applyNumberFormat="1" applyFont="1"/>
    <xf numFmtId="0" fontId="83" fillId="0" borderId="11" xfId="0" applyFont="1" applyBorder="1" applyAlignment="1">
      <alignment horizontal="center"/>
    </xf>
    <xf numFmtId="4" fontId="7" fillId="0" borderId="8" xfId="5" applyNumberFormat="1" applyFont="1" applyBorder="1" applyAlignment="1">
      <alignment horizontal="left" wrapText="1"/>
    </xf>
    <xf numFmtId="0" fontId="53" fillId="0" borderId="0" xfId="0" applyFont="1" applyFill="1" applyAlignment="1">
      <alignment horizontal="left"/>
    </xf>
    <xf numFmtId="0" fontId="53" fillId="0" borderId="1" xfId="0" applyFont="1" applyFill="1" applyBorder="1" applyAlignment="1">
      <alignment horizontal="left"/>
    </xf>
    <xf numFmtId="0" fontId="3" fillId="0" borderId="0" xfId="5" applyFont="1" applyFill="1" applyAlignment="1">
      <alignment horizontal="center"/>
    </xf>
    <xf numFmtId="0" fontId="84" fillId="0" borderId="0" xfId="5" applyFont="1" applyAlignment="1">
      <alignment horizontal="center"/>
    </xf>
    <xf numFmtId="4" fontId="84" fillId="0" borderId="0" xfId="5" applyNumberFormat="1" applyFont="1" applyAlignment="1">
      <alignment horizontal="center"/>
    </xf>
    <xf numFmtId="4" fontId="84" fillId="0" borderId="0" xfId="5" applyNumberFormat="1" applyFont="1" applyAlignment="1">
      <alignment horizontal="left"/>
    </xf>
    <xf numFmtId="0" fontId="84" fillId="0" borderId="0" xfId="5" applyNumberFormat="1" applyFont="1"/>
    <xf numFmtId="164" fontId="84" fillId="0" borderId="16" xfId="1" applyNumberFormat="1" applyFont="1" applyBorder="1"/>
    <xf numFmtId="164" fontId="84" fillId="0" borderId="0" xfId="5" applyNumberFormat="1" applyFont="1" applyBorder="1" applyAlignment="1">
      <alignment vertical="center"/>
    </xf>
    <xf numFmtId="164" fontId="84" fillId="0" borderId="0" xfId="5" applyNumberFormat="1" applyFont="1"/>
    <xf numFmtId="164" fontId="53" fillId="0" borderId="0" xfId="5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4" fillId="0" borderId="0" xfId="5" applyFont="1" applyFill="1"/>
    <xf numFmtId="0" fontId="84" fillId="0" borderId="0" xfId="5" applyFont="1"/>
    <xf numFmtId="0" fontId="5" fillId="0" borderId="0" xfId="5" applyFont="1" applyFill="1" applyAlignment="1">
      <alignment horizontal="center"/>
    </xf>
    <xf numFmtId="4" fontId="5" fillId="0" borderId="0" xfId="5" applyNumberFormat="1" applyFont="1" applyAlignment="1">
      <alignment horizontal="left"/>
    </xf>
    <xf numFmtId="164" fontId="85" fillId="7" borderId="1" xfId="5" applyNumberFormat="1" applyFont="1" applyFill="1" applyBorder="1"/>
    <xf numFmtId="164" fontId="5" fillId="0" borderId="0" xfId="5" applyNumberFormat="1" applyFont="1" applyFill="1" applyBorder="1" applyAlignment="1">
      <alignment vertical="center"/>
    </xf>
    <xf numFmtId="0" fontId="5" fillId="0" borderId="10" xfId="15" applyFont="1" applyFill="1" applyBorder="1" applyAlignment="1">
      <alignment horizontal="center"/>
    </xf>
    <xf numFmtId="0" fontId="5" fillId="0" borderId="12" xfId="15" applyFont="1" applyFill="1" applyBorder="1" applyAlignment="1">
      <alignment horizontal="center"/>
    </xf>
    <xf numFmtId="0" fontId="5" fillId="0" borderId="0" xfId="5" applyFont="1" applyFill="1"/>
    <xf numFmtId="164" fontId="5" fillId="0" borderId="1" xfId="5" applyNumberFormat="1" applyFont="1" applyFill="1" applyBorder="1"/>
    <xf numFmtId="0" fontId="5" fillId="0" borderId="0" xfId="5" applyFont="1" applyBorder="1" applyAlignment="1">
      <alignment horizontal="center"/>
    </xf>
    <xf numFmtId="164" fontId="85" fillId="22" borderId="1" xfId="5" applyNumberFormat="1" applyFont="1" applyFill="1" applyBorder="1" applyAlignment="1">
      <alignment horizontal="right"/>
    </xf>
    <xf numFmtId="164" fontId="15" fillId="0" borderId="0" xfId="5" applyNumberFormat="1" applyFont="1" applyFill="1"/>
    <xf numFmtId="0" fontId="7" fillId="0" borderId="3" xfId="5" applyFont="1" applyBorder="1" applyAlignment="1">
      <alignment vertical="center"/>
    </xf>
    <xf numFmtId="49" fontId="81" fillId="23" borderId="1" xfId="5" applyNumberFormat="1" applyFont="1" applyFill="1" applyBorder="1" applyAlignment="1">
      <alignment horizontal="center" vertical="center" wrapText="1"/>
    </xf>
    <xf numFmtId="49" fontId="8" fillId="23" borderId="1" xfId="5" applyNumberFormat="1" applyFont="1" applyFill="1" applyBorder="1" applyAlignment="1">
      <alignment horizontal="center" vertical="center" wrapText="1"/>
    </xf>
    <xf numFmtId="169" fontId="51" fillId="0" borderId="0" xfId="0" applyNumberFormat="1" applyFont="1"/>
    <xf numFmtId="49" fontId="51" fillId="0" borderId="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49" fontId="51" fillId="0" borderId="1" xfId="0" quotePrefix="1" applyNumberFormat="1" applyFont="1" applyFill="1" applyBorder="1" applyAlignment="1">
      <alignment horizontal="center"/>
    </xf>
    <xf numFmtId="49" fontId="51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/>
    <xf numFmtId="0" fontId="51" fillId="0" borderId="0" xfId="0" applyFont="1" applyFill="1" applyBorder="1"/>
    <xf numFmtId="0" fontId="3" fillId="0" borderId="1" xfId="0" applyFont="1" applyFill="1" applyBorder="1" applyAlignment="1">
      <alignment horizontal="left"/>
    </xf>
    <xf numFmtId="43" fontId="3" fillId="23" borderId="0" xfId="1" applyFont="1" applyFill="1" applyAlignment="1">
      <alignment horizontal="left"/>
    </xf>
    <xf numFmtId="164" fontId="77" fillId="23" borderId="1" xfId="0" applyNumberFormat="1" applyFont="1" applyFill="1" applyBorder="1" applyAlignment="1">
      <alignment horizontal="right"/>
    </xf>
    <xf numFmtId="164" fontId="77" fillId="23" borderId="1" xfId="5" applyNumberFormat="1" applyFont="1" applyFill="1" applyBorder="1" applyAlignment="1">
      <alignment horizontal="right"/>
    </xf>
    <xf numFmtId="0" fontId="3" fillId="23" borderId="0" xfId="0" applyFont="1" applyFill="1" applyAlignment="1">
      <alignment horizontal="left"/>
    </xf>
    <xf numFmtId="0" fontId="52" fillId="0" borderId="1" xfId="0" applyFont="1" applyFill="1" applyBorder="1" applyAlignment="1">
      <alignment horizontal="left"/>
    </xf>
    <xf numFmtId="0" fontId="52" fillId="0" borderId="1" xfId="0" applyFont="1" applyFill="1" applyBorder="1" applyAlignment="1">
      <alignment horizontal="justify" vertical="justify"/>
    </xf>
    <xf numFmtId="0" fontId="87" fillId="0" borderId="0" xfId="0" applyFont="1" applyAlignment="1">
      <alignment horizontal="left"/>
    </xf>
    <xf numFmtId="0" fontId="2" fillId="24" borderId="17" xfId="5" applyFont="1" applyFill="1" applyBorder="1" applyAlignment="1">
      <alignment horizontal="left"/>
    </xf>
    <xf numFmtId="164" fontId="2" fillId="24" borderId="17" xfId="5" applyNumberFormat="1" applyFont="1" applyFill="1" applyBorder="1"/>
    <xf numFmtId="0" fontId="2" fillId="2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0" xfId="5" applyFont="1" applyFill="1" applyAlignment="1">
      <alignment horizontal="left"/>
    </xf>
    <xf numFmtId="164" fontId="77" fillId="0" borderId="0" xfId="5" applyNumberFormat="1" applyFont="1" applyFill="1"/>
    <xf numFmtId="4" fontId="77" fillId="0" borderId="0" xfId="0" applyNumberFormat="1" applyFont="1" applyFill="1"/>
    <xf numFmtId="164" fontId="3" fillId="0" borderId="0" xfId="5" applyNumberFormat="1" applyFont="1" applyFill="1"/>
    <xf numFmtId="0" fontId="5" fillId="0" borderId="0" xfId="5" applyFill="1"/>
    <xf numFmtId="164" fontId="5" fillId="0" borderId="0" xfId="5" applyNumberFormat="1" applyFill="1"/>
    <xf numFmtId="164" fontId="5" fillId="0" borderId="0" xfId="5" applyNumberFormat="1" applyFont="1" applyFill="1"/>
    <xf numFmtId="0" fontId="55" fillId="24" borderId="1" xfId="5" applyFont="1" applyFill="1" applyBorder="1" applyAlignment="1">
      <alignment horizontal="left"/>
    </xf>
    <xf numFmtId="164" fontId="55" fillId="24" borderId="1" xfId="5" applyNumberFormat="1" applyFont="1" applyFill="1" applyBorder="1"/>
    <xf numFmtId="0" fontId="53" fillId="5" borderId="1" xfId="5" applyFont="1" applyFill="1" applyBorder="1" applyAlignment="1">
      <alignment horizontal="left"/>
    </xf>
    <xf numFmtId="0" fontId="53" fillId="5" borderId="1" xfId="0" applyFont="1" applyFill="1" applyBorder="1" applyAlignment="1">
      <alignment horizontal="left"/>
    </xf>
    <xf numFmtId="43" fontId="55" fillId="0" borderId="1" xfId="1" applyFont="1" applyFill="1" applyBorder="1" applyAlignment="1">
      <alignment horizontal="left"/>
    </xf>
    <xf numFmtId="4" fontId="2" fillId="2" borderId="1" xfId="5" applyNumberFormat="1" applyFont="1" applyFill="1" applyBorder="1" applyAlignment="1">
      <alignment horizontal="right" wrapText="1"/>
    </xf>
    <xf numFmtId="164" fontId="55" fillId="0" borderId="1" xfId="5" applyNumberFormat="1" applyFont="1" applyFill="1" applyBorder="1" applyAlignment="1">
      <alignment horizontal="right"/>
    </xf>
    <xf numFmtId="164" fontId="55" fillId="24" borderId="1" xfId="5" applyNumberFormat="1" applyFont="1" applyFill="1" applyBorder="1" applyAlignment="1">
      <alignment horizontal="right"/>
    </xf>
    <xf numFmtId="164" fontId="53" fillId="0" borderId="1" xfId="5" applyNumberFormat="1" applyFont="1" applyFill="1" applyBorder="1" applyAlignment="1">
      <alignment horizontal="right"/>
    </xf>
    <xf numFmtId="43" fontId="55" fillId="0" borderId="1" xfId="1" applyFont="1" applyFill="1" applyBorder="1" applyAlignment="1">
      <alignment horizontal="right"/>
    </xf>
    <xf numFmtId="4" fontId="5" fillId="0" borderId="0" xfId="5" applyNumberFormat="1" applyFont="1" applyAlignment="1">
      <alignment horizontal="right"/>
    </xf>
    <xf numFmtId="43" fontId="55" fillId="0" borderId="11" xfId="1" applyFont="1" applyFill="1" applyBorder="1"/>
    <xf numFmtId="0" fontId="2" fillId="24" borderId="1" xfId="0" applyFont="1" applyFill="1" applyBorder="1" applyAlignment="1">
      <alignment horizontal="left"/>
    </xf>
    <xf numFmtId="164" fontId="56" fillId="24" borderId="1" xfId="5" applyNumberFormat="1" applyFont="1" applyFill="1" applyBorder="1"/>
    <xf numFmtId="4" fontId="2" fillId="0" borderId="1" xfId="0" applyNumberFormat="1" applyFont="1" applyFill="1" applyBorder="1"/>
    <xf numFmtId="0" fontId="3" fillId="5" borderId="1" xfId="0" applyFont="1" applyFill="1" applyBorder="1" applyAlignment="1">
      <alignment horizontal="left"/>
    </xf>
    <xf numFmtId="0" fontId="2" fillId="0" borderId="21" xfId="5" applyFont="1" applyFill="1" applyBorder="1" applyAlignment="1">
      <alignment horizontal="left"/>
    </xf>
    <xf numFmtId="0" fontId="2" fillId="24" borderId="21" xfId="5" applyFont="1" applyFill="1" applyBorder="1" applyAlignment="1">
      <alignment horizontal="left"/>
    </xf>
    <xf numFmtId="0" fontId="3" fillId="5" borderId="21" xfId="5" applyFont="1" applyFill="1" applyBorder="1" applyAlignment="1">
      <alignment horizontal="left"/>
    </xf>
    <xf numFmtId="0" fontId="3" fillId="0" borderId="21" xfId="5" applyFont="1" applyFill="1" applyBorder="1" applyAlignment="1">
      <alignment horizontal="left"/>
    </xf>
    <xf numFmtId="1" fontId="7" fillId="18" borderId="1" xfId="5" applyNumberFormat="1" applyFont="1" applyFill="1" applyBorder="1" applyAlignment="1">
      <alignment horizontal="center"/>
    </xf>
    <xf numFmtId="0" fontId="7" fillId="18" borderId="1" xfId="5" applyNumberFormat="1" applyFont="1" applyFill="1" applyBorder="1" applyAlignment="1">
      <alignment horizontal="center"/>
    </xf>
    <xf numFmtId="0" fontId="7" fillId="23" borderId="1" xfId="5" applyNumberFormat="1" applyFont="1" applyFill="1" applyBorder="1" applyAlignment="1">
      <alignment horizontal="center"/>
    </xf>
    <xf numFmtId="4" fontId="87" fillId="0" borderId="0" xfId="0" applyNumberFormat="1" applyFont="1"/>
    <xf numFmtId="4" fontId="52" fillId="0" borderId="1" xfId="0" applyNumberFormat="1" applyFont="1" applyFill="1" applyBorder="1"/>
    <xf numFmtId="0" fontId="48" fillId="5" borderId="0" xfId="0" applyFont="1" applyFill="1" applyBorder="1" applyAlignment="1"/>
    <xf numFmtId="164" fontId="31" fillId="0" borderId="0" xfId="5" applyNumberFormat="1" applyFont="1" applyFill="1" applyBorder="1" applyAlignment="1">
      <alignment horizontal="right" vertical="center"/>
    </xf>
    <xf numFmtId="4" fontId="3" fillId="0" borderId="0" xfId="0" applyNumberFormat="1" applyFont="1" applyBorder="1"/>
    <xf numFmtId="0" fontId="87" fillId="0" borderId="0" xfId="0" applyFont="1" applyBorder="1" applyAlignment="1">
      <alignment horizontal="left"/>
    </xf>
    <xf numFmtId="4" fontId="89" fillId="0" borderId="0" xfId="0" applyNumberFormat="1" applyFont="1" applyBorder="1" applyAlignment="1">
      <alignment horizontal="right" vertical="center" wrapText="1"/>
    </xf>
    <xf numFmtId="4" fontId="43" fillId="0" borderId="0" xfId="0" applyNumberFormat="1" applyFont="1" applyBorder="1" applyAlignment="1">
      <alignment horizontal="right" vertical="center" wrapText="1"/>
    </xf>
    <xf numFmtId="0" fontId="89" fillId="0" borderId="0" xfId="0" applyFont="1" applyBorder="1" applyAlignment="1">
      <alignment horizontal="right" vertical="center" wrapText="1"/>
    </xf>
    <xf numFmtId="0" fontId="15" fillId="0" borderId="1" xfId="5" applyFont="1" applyFill="1" applyBorder="1" applyAlignment="1">
      <alignment horizontal="left" vertical="center"/>
    </xf>
    <xf numFmtId="0" fontId="15" fillId="0" borderId="15" xfId="5" applyFont="1" applyFill="1" applyBorder="1" applyAlignment="1">
      <alignment horizontal="center" vertical="center"/>
    </xf>
    <xf numFmtId="43" fontId="6" fillId="0" borderId="6" xfId="1" applyFont="1" applyFill="1" applyBorder="1" applyAlignment="1" applyProtection="1">
      <alignment horizontal="right" vertical="center"/>
    </xf>
    <xf numFmtId="164" fontId="15" fillId="0" borderId="1" xfId="5" applyNumberFormat="1" applyFont="1" applyFill="1" applyBorder="1" applyAlignment="1">
      <alignment horizontal="left" vertical="center"/>
    </xf>
    <xf numFmtId="4" fontId="5" fillId="0" borderId="0" xfId="5" applyNumberFormat="1" applyFill="1"/>
    <xf numFmtId="0" fontId="61" fillId="0" borderId="0" xfId="0" applyFont="1" applyFill="1" applyBorder="1" applyAlignment="1">
      <alignment horizontal="left"/>
    </xf>
    <xf numFmtId="4" fontId="87" fillId="0" borderId="0" xfId="0" applyNumberFormat="1" applyFont="1" applyFill="1"/>
    <xf numFmtId="4" fontId="17" fillId="0" borderId="0" xfId="0" applyNumberFormat="1" applyFont="1" applyFill="1" applyBorder="1"/>
    <xf numFmtId="164" fontId="31" fillId="4" borderId="1" xfId="5" applyNumberFormat="1" applyFont="1" applyFill="1" applyBorder="1" applyAlignment="1">
      <alignment horizontal="right"/>
    </xf>
    <xf numFmtId="0" fontId="0" fillId="0" borderId="0" xfId="0" applyFill="1" applyBorder="1"/>
    <xf numFmtId="4" fontId="89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8" fontId="0" fillId="0" borderId="0" xfId="0" applyNumberFormat="1" applyBorder="1"/>
    <xf numFmtId="8" fontId="43" fillId="0" borderId="0" xfId="0" applyNumberFormat="1" applyFont="1" applyBorder="1" applyAlignment="1">
      <alignment horizontal="right" vertical="center" wrapText="1"/>
    </xf>
    <xf numFmtId="4" fontId="89" fillId="0" borderId="0" xfId="0" applyNumberFormat="1" applyFont="1" applyBorder="1"/>
    <xf numFmtId="0" fontId="53" fillId="0" borderId="0" xfId="5" applyFont="1" applyFill="1" applyBorder="1" applyAlignment="1">
      <alignment horizontal="left"/>
    </xf>
    <xf numFmtId="17" fontId="91" fillId="0" borderId="0" xfId="0" quotePrefix="1" applyNumberFormat="1" applyFont="1" applyAlignment="1">
      <alignment horizontal="right"/>
    </xf>
    <xf numFmtId="0" fontId="75" fillId="0" borderId="0" xfId="0" applyFont="1" applyFill="1" applyAlignment="1">
      <alignment horizontal="left"/>
    </xf>
    <xf numFmtId="4" fontId="52" fillId="0" borderId="0" xfId="5" applyNumberFormat="1" applyFont="1" applyBorder="1"/>
    <xf numFmtId="0" fontId="52" fillId="0" borderId="0" xfId="5" applyFont="1" applyBorder="1"/>
    <xf numFmtId="0" fontId="6" fillId="0" borderId="1" xfId="5" applyFont="1" applyBorder="1" applyAlignment="1">
      <alignment horizontal="left"/>
    </xf>
    <xf numFmtId="164" fontId="52" fillId="19" borderId="1" xfId="5" applyNumberFormat="1" applyFont="1" applyFill="1" applyBorder="1"/>
    <xf numFmtId="0" fontId="15" fillId="0" borderId="15" xfId="5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justify" vertical="center" wrapText="1"/>
    </xf>
    <xf numFmtId="0" fontId="55" fillId="0" borderId="0" xfId="5" applyFont="1" applyFill="1" applyBorder="1" applyAlignment="1">
      <alignment horizontal="left"/>
    </xf>
    <xf numFmtId="164" fontId="55" fillId="0" borderId="0" xfId="5" applyNumberFormat="1" applyFont="1" applyFill="1" applyBorder="1"/>
    <xf numFmtId="164" fontId="53" fillId="0" borderId="0" xfId="5" applyNumberFormat="1" applyFont="1" applyFill="1" applyBorder="1"/>
    <xf numFmtId="1" fontId="52" fillId="0" borderId="0" xfId="5" applyNumberFormat="1" applyFont="1" applyFill="1" applyBorder="1" applyAlignment="1">
      <alignment horizontal="center"/>
    </xf>
    <xf numFmtId="0" fontId="52" fillId="0" borderId="0" xfId="5" applyNumberFormat="1" applyFont="1" applyFill="1" applyBorder="1" applyAlignment="1">
      <alignment horizontal="center"/>
    </xf>
    <xf numFmtId="0" fontId="64" fillId="0" borderId="0" xfId="5" applyFont="1" applyFill="1" applyBorder="1" applyAlignment="1">
      <alignment horizontal="left"/>
    </xf>
    <xf numFmtId="164" fontId="64" fillId="0" borderId="0" xfId="5" applyNumberFormat="1" applyFont="1" applyFill="1" applyBorder="1"/>
    <xf numFmtId="0" fontId="87" fillId="23" borderId="0" xfId="0" applyFont="1" applyFill="1" applyAlignment="1">
      <alignment horizontal="left"/>
    </xf>
    <xf numFmtId="164" fontId="9" fillId="0" borderId="1" xfId="5" applyNumberFormat="1" applyFont="1" applyFill="1" applyBorder="1" applyAlignment="1">
      <alignment horizontal="right" vertical="center"/>
    </xf>
    <xf numFmtId="164" fontId="9" fillId="0" borderId="0" xfId="5" applyNumberFormat="1" applyFont="1" applyFill="1" applyBorder="1" applyAlignment="1">
      <alignment horizontal="center" wrapText="1"/>
    </xf>
    <xf numFmtId="0" fontId="30" fillId="0" borderId="1" xfId="5" applyFont="1" applyBorder="1" applyAlignment="1">
      <alignment horizontal="center" vertical="center"/>
    </xf>
    <xf numFmtId="164" fontId="31" fillId="0" borderId="0" xfId="5" applyNumberFormat="1" applyFont="1" applyFill="1" applyBorder="1" applyAlignment="1">
      <alignment horizontal="right"/>
    </xf>
    <xf numFmtId="8" fontId="90" fillId="0" borderId="0" xfId="0" applyNumberFormat="1" applyFont="1" applyBorder="1" applyAlignment="1">
      <alignment horizontal="right" vertical="center" wrapText="1"/>
    </xf>
    <xf numFmtId="8" fontId="45" fillId="0" borderId="0" xfId="0" applyNumberFormat="1" applyFont="1" applyBorder="1" applyAlignment="1">
      <alignment horizontal="right" vertical="center" wrapText="1"/>
    </xf>
    <xf numFmtId="4" fontId="88" fillId="0" borderId="11" xfId="0" applyNumberFormat="1" applyFont="1" applyFill="1" applyBorder="1"/>
    <xf numFmtId="0" fontId="47" fillId="0" borderId="15" xfId="0" applyFont="1" applyBorder="1"/>
    <xf numFmtId="0" fontId="47" fillId="0" borderId="13" xfId="0" applyFont="1" applyBorder="1"/>
    <xf numFmtId="0" fontId="47" fillId="0" borderId="14" xfId="0" applyFont="1" applyBorder="1"/>
    <xf numFmtId="17" fontId="8" fillId="0" borderId="0" xfId="5" quotePrefix="1" applyNumberFormat="1" applyFont="1" applyAlignment="1">
      <alignment horizontal="center"/>
    </xf>
    <xf numFmtId="4" fontId="0" fillId="0" borderId="14" xfId="0" applyNumberFormat="1" applyBorder="1"/>
    <xf numFmtId="0" fontId="29" fillId="0" borderId="15" xfId="0" applyFont="1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justify"/>
    </xf>
    <xf numFmtId="0" fontId="0" fillId="0" borderId="3" xfId="0" applyBorder="1"/>
    <xf numFmtId="0" fontId="0" fillId="0" borderId="15" xfId="0" applyBorder="1" applyAlignment="1">
      <alignment horizontal="center" vertical="justify"/>
    </xf>
    <xf numFmtId="4" fontId="31" fillId="5" borderId="14" xfId="0" applyNumberFormat="1" applyFont="1" applyFill="1" applyBorder="1"/>
    <xf numFmtId="0" fontId="31" fillId="5" borderId="15" xfId="0" applyFont="1" applyFill="1" applyBorder="1"/>
    <xf numFmtId="164" fontId="7" fillId="0" borderId="8" xfId="5" applyNumberFormat="1" applyFont="1" applyFill="1" applyBorder="1" applyAlignment="1"/>
    <xf numFmtId="4" fontId="6" fillId="0" borderId="8" xfId="1" applyNumberFormat="1" applyFont="1" applyFill="1" applyBorder="1" applyAlignment="1" applyProtection="1">
      <alignment horizontal="right" vertical="center"/>
    </xf>
    <xf numFmtId="0" fontId="48" fillId="0" borderId="0" xfId="0" applyNumberFormat="1" applyFont="1" applyFill="1" applyBorder="1" applyAlignment="1">
      <alignment horizontal="center"/>
    </xf>
    <xf numFmtId="0" fontId="48" fillId="0" borderId="8" xfId="0" applyNumberFormat="1" applyFont="1" applyFill="1" applyBorder="1" applyAlignment="1">
      <alignment horizontal="center"/>
    </xf>
    <xf numFmtId="4" fontId="47" fillId="0" borderId="12" xfId="0" applyNumberFormat="1" applyFont="1" applyBorder="1"/>
    <xf numFmtId="0" fontId="0" fillId="0" borderId="1" xfId="0" applyBorder="1" applyAlignment="1">
      <alignment wrapText="1"/>
    </xf>
    <xf numFmtId="0" fontId="2" fillId="0" borderId="17" xfId="5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19" borderId="17" xfId="5" applyFont="1" applyFill="1" applyBorder="1" applyAlignment="1">
      <alignment horizontal="left"/>
    </xf>
    <xf numFmtId="164" fontId="3" fillId="19" borderId="17" xfId="5" applyNumberFormat="1" applyFont="1" applyFill="1" applyBorder="1"/>
    <xf numFmtId="164" fontId="3" fillId="19" borderId="18" xfId="5" applyNumberFormat="1" applyFont="1" applyFill="1" applyBorder="1"/>
    <xf numFmtId="0" fontId="55" fillId="24" borderId="0" xfId="0" applyFont="1" applyFill="1" applyAlignment="1">
      <alignment horizontal="left"/>
    </xf>
    <xf numFmtId="170" fontId="55" fillId="0" borderId="1" xfId="1" applyNumberFormat="1" applyFont="1" applyFill="1" applyBorder="1" applyAlignment="1">
      <alignment horizontal="right"/>
    </xf>
    <xf numFmtId="164" fontId="15" fillId="0" borderId="1" xfId="5" applyNumberFormat="1" applyFont="1" applyFill="1" applyBorder="1" applyAlignment="1"/>
    <xf numFmtId="164" fontId="15" fillId="0" borderId="1" xfId="15" applyNumberFormat="1" applyFont="1" applyFill="1" applyBorder="1" applyAlignment="1"/>
    <xf numFmtId="164" fontId="9" fillId="0" borderId="0" xfId="5" applyNumberFormat="1" applyFont="1" applyFill="1" applyBorder="1" applyAlignment="1">
      <alignment horizontal="right" vertical="center"/>
    </xf>
    <xf numFmtId="0" fontId="94" fillId="0" borderId="0" xfId="0" applyFont="1" applyFill="1" applyAlignment="1">
      <alignment horizontal="left"/>
    </xf>
    <xf numFmtId="164" fontId="3" fillId="24" borderId="17" xfId="5" applyNumberFormat="1" applyFont="1" applyFill="1" applyBorder="1"/>
    <xf numFmtId="164" fontId="3" fillId="2" borderId="2" xfId="5" applyNumberFormat="1" applyFont="1" applyFill="1" applyBorder="1" applyAlignment="1">
      <alignment horizontal="center" wrapText="1"/>
    </xf>
    <xf numFmtId="170" fontId="42" fillId="0" borderId="0" xfId="1" applyNumberFormat="1" applyFont="1" applyFill="1" applyBorder="1"/>
    <xf numFmtId="4" fontId="29" fillId="0" borderId="0" xfId="0" applyNumberFormat="1" applyFont="1"/>
    <xf numFmtId="4" fontId="0" fillId="0" borderId="0" xfId="0" applyNumberFormat="1" applyFont="1"/>
    <xf numFmtId="0" fontId="77" fillId="0" borderId="0" xfId="0" applyFont="1" applyFill="1" applyAlignment="1">
      <alignment horizontal="left"/>
    </xf>
    <xf numFmtId="4" fontId="3" fillId="0" borderId="0" xfId="0" applyNumberFormat="1" applyFont="1" applyFill="1"/>
    <xf numFmtId="170" fontId="42" fillId="0" borderId="17" xfId="1" applyNumberFormat="1" applyFont="1" applyFill="1" applyBorder="1" applyAlignment="1">
      <alignment horizontal="right"/>
    </xf>
    <xf numFmtId="170" fontId="42" fillId="0" borderId="0" xfId="1" applyNumberFormat="1" applyFont="1" applyAlignment="1">
      <alignment horizontal="right"/>
    </xf>
    <xf numFmtId="8" fontId="0" fillId="0" borderId="0" xfId="0" applyNumberFormat="1"/>
    <xf numFmtId="4" fontId="95" fillId="0" borderId="0" xfId="0" applyNumberFormat="1" applyFont="1" applyBorder="1" applyAlignment="1">
      <alignment horizontal="right" vertical="center" wrapText="1" indent="5"/>
    </xf>
    <xf numFmtId="8" fontId="95" fillId="0" borderId="0" xfId="0" applyNumberFormat="1" applyFont="1" applyBorder="1" applyAlignment="1">
      <alignment horizontal="right" vertical="center" wrapText="1" indent="5"/>
    </xf>
    <xf numFmtId="0" fontId="12" fillId="23" borderId="0" xfId="7" applyFill="1"/>
    <xf numFmtId="0" fontId="45" fillId="5" borderId="3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5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43" fillId="0" borderId="0" xfId="1" applyFont="1" applyFill="1"/>
    <xf numFmtId="170" fontId="43" fillId="0" borderId="0" xfId="1" applyNumberFormat="1" applyFont="1" applyFill="1"/>
    <xf numFmtId="0" fontId="67" fillId="0" borderId="3" xfId="0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/>
    </xf>
    <xf numFmtId="0" fontId="96" fillId="0" borderId="3" xfId="0" applyFont="1" applyBorder="1" applyAlignment="1">
      <alignment horizontal="left" vertical="center"/>
    </xf>
    <xf numFmtId="0" fontId="67" fillId="0" borderId="3" xfId="0" applyFont="1" applyBorder="1" applyAlignment="1">
      <alignment horizontal="left" vertical="center"/>
    </xf>
    <xf numFmtId="0" fontId="96" fillId="0" borderId="3" xfId="0" applyFont="1" applyBorder="1" applyAlignment="1">
      <alignment horizontal="left" vertical="center" wrapText="1"/>
    </xf>
    <xf numFmtId="0" fontId="45" fillId="0" borderId="3" xfId="0" applyFont="1" applyBorder="1"/>
    <xf numFmtId="0" fontId="45" fillId="0" borderId="3" xfId="0" applyFont="1" applyBorder="1" applyAlignment="1">
      <alignment horizontal="left"/>
    </xf>
    <xf numFmtId="0" fontId="45" fillId="0" borderId="3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left"/>
    </xf>
    <xf numFmtId="0" fontId="92" fillId="0" borderId="0" xfId="0" applyFont="1" applyFill="1" applyAlignment="1">
      <alignment horizontal="left"/>
    </xf>
    <xf numFmtId="0" fontId="86" fillId="0" borderId="0" xfId="0" applyFont="1" applyFill="1" applyAlignment="1">
      <alignment horizontal="left"/>
    </xf>
    <xf numFmtId="0" fontId="93" fillId="0" borderId="0" xfId="0" applyFont="1" applyFill="1" applyAlignment="1">
      <alignment horizontal="left"/>
    </xf>
    <xf numFmtId="4" fontId="68" fillId="0" borderId="0" xfId="0" applyNumberFormat="1" applyFont="1" applyFill="1"/>
    <xf numFmtId="0" fontId="12" fillId="0" borderId="0" xfId="7" applyFill="1"/>
    <xf numFmtId="4" fontId="29" fillId="23" borderId="0" xfId="0" applyNumberFormat="1" applyFont="1" applyFill="1"/>
    <xf numFmtId="4" fontId="29" fillId="0" borderId="0" xfId="0" applyNumberFormat="1" applyFont="1" applyAlignment="1">
      <alignment horizontal="center"/>
    </xf>
    <xf numFmtId="164" fontId="47" fillId="0" borderId="0" xfId="0" applyNumberFormat="1" applyFont="1" applyBorder="1"/>
    <xf numFmtId="164" fontId="15" fillId="0" borderId="0" xfId="1" applyNumberFormat="1" applyFont="1" applyBorder="1" applyAlignment="1">
      <alignment horizontal="right"/>
    </xf>
    <xf numFmtId="4" fontId="0" fillId="0" borderId="0" xfId="0" applyNumberFormat="1" applyFill="1"/>
    <xf numFmtId="0" fontId="48" fillId="0" borderId="1" xfId="0" applyNumberFormat="1" applyFont="1" applyFill="1" applyBorder="1" applyAlignment="1">
      <alignment horizontal="center"/>
    </xf>
    <xf numFmtId="164" fontId="9" fillId="0" borderId="9" xfId="5" applyNumberFormat="1" applyFont="1" applyFill="1" applyBorder="1" applyAlignment="1">
      <alignment horizontal="left" vertical="center" wrapText="1"/>
    </xf>
    <xf numFmtId="164" fontId="7" fillId="0" borderId="0" xfId="5" quotePrefix="1" applyNumberFormat="1" applyFont="1" applyFill="1" applyBorder="1" applyAlignment="1">
      <alignment vertical="center"/>
    </xf>
    <xf numFmtId="164" fontId="7" fillId="0" borderId="0" xfId="5" applyNumberFormat="1" applyFont="1" applyBorder="1" applyAlignment="1">
      <alignment horizontal="right"/>
    </xf>
    <xf numFmtId="0" fontId="97" fillId="0" borderId="0" xfId="0" applyFont="1" applyAlignment="1">
      <alignment horizontal="left"/>
    </xf>
    <xf numFmtId="0" fontId="48" fillId="5" borderId="3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0" fontId="48" fillId="5" borderId="8" xfId="0" applyFont="1" applyFill="1" applyBorder="1" applyAlignment="1">
      <alignment horizontal="center"/>
    </xf>
    <xf numFmtId="0" fontId="48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6" fillId="5" borderId="1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1" fillId="0" borderId="15" xfId="0" applyFont="1" applyBorder="1"/>
    <xf numFmtId="0" fontId="51" fillId="0" borderId="9" xfId="0" applyFont="1" applyBorder="1"/>
    <xf numFmtId="0" fontId="51" fillId="0" borderId="6" xfId="0" applyFont="1" applyBorder="1"/>
    <xf numFmtId="4" fontId="86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left"/>
    </xf>
    <xf numFmtId="0" fontId="69" fillId="0" borderId="11" xfId="0" applyFont="1" applyFill="1" applyBorder="1" applyAlignment="1">
      <alignment horizontal="center"/>
    </xf>
    <xf numFmtId="4" fontId="70" fillId="0" borderId="11" xfId="0" applyNumberFormat="1" applyFont="1" applyFill="1" applyBorder="1"/>
    <xf numFmtId="0" fontId="31" fillId="0" borderId="9" xfId="5" applyFont="1" applyFill="1" applyBorder="1" applyAlignment="1">
      <alignment vertical="justify" wrapText="1"/>
    </xf>
    <xf numFmtId="0" fontId="31" fillId="0" borderId="9" xfId="5" applyFont="1" applyFill="1" applyBorder="1" applyAlignment="1">
      <alignment horizontal="left" vertical="justify" wrapText="1"/>
    </xf>
    <xf numFmtId="164" fontId="53" fillId="19" borderId="1" xfId="5" applyNumberFormat="1" applyFont="1" applyFill="1" applyBorder="1"/>
    <xf numFmtId="0" fontId="53" fillId="0" borderId="0" xfId="0" applyFont="1" applyAlignment="1">
      <alignment horizontal="right"/>
    </xf>
    <xf numFmtId="43" fontId="3" fillId="0" borderId="0" xfId="1" applyFont="1" applyFill="1" applyAlignment="1">
      <alignment horizontal="left"/>
    </xf>
    <xf numFmtId="0" fontId="6" fillId="0" borderId="0" xfId="0" quotePrefix="1" applyFont="1" applyFill="1" applyBorder="1" applyAlignment="1">
      <alignment horizontal="center"/>
    </xf>
    <xf numFmtId="170" fontId="30" fillId="0" borderId="0" xfId="1" applyNumberFormat="1" applyFont="1" applyBorder="1" applyAlignment="1">
      <alignment horizontal="right"/>
    </xf>
    <xf numFmtId="0" fontId="48" fillId="5" borderId="3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0" fontId="48" fillId="5" borderId="8" xfId="0" applyFont="1" applyFill="1" applyBorder="1" applyAlignment="1">
      <alignment horizontal="center"/>
    </xf>
    <xf numFmtId="0" fontId="48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48" fillId="0" borderId="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70" fontId="30" fillId="0" borderId="0" xfId="1" applyNumberFormat="1" applyFont="1" applyFill="1" applyBorder="1" applyAlignment="1">
      <alignment horizontal="right"/>
    </xf>
    <xf numFmtId="170" fontId="30" fillId="0" borderId="0" xfId="5" applyNumberFormat="1" applyFont="1" applyBorder="1" applyAlignment="1">
      <alignment horizontal="right"/>
    </xf>
    <xf numFmtId="4" fontId="30" fillId="0" borderId="0" xfId="5" applyNumberFormat="1" applyFont="1" applyFill="1" applyBorder="1" applyAlignment="1">
      <alignment horizontal="right"/>
    </xf>
    <xf numFmtId="43" fontId="30" fillId="0" borderId="0" xfId="5" applyNumberFormat="1" applyFont="1" applyBorder="1" applyAlignment="1">
      <alignment horizontal="left"/>
    </xf>
    <xf numFmtId="4" fontId="30" fillId="0" borderId="0" xfId="5" applyNumberFormat="1" applyFont="1" applyBorder="1" applyAlignment="1">
      <alignment horizontal="right" vertical="center"/>
    </xf>
    <xf numFmtId="4" fontId="30" fillId="0" borderId="0" xfId="5" applyNumberFormat="1" applyFont="1" applyBorder="1" applyAlignment="1">
      <alignment horizontal="right"/>
    </xf>
    <xf numFmtId="170" fontId="30" fillId="21" borderId="0" xfId="1" applyNumberFormat="1" applyFont="1" applyFill="1" applyBorder="1" applyAlignment="1">
      <alignment horizontal="right"/>
    </xf>
    <xf numFmtId="0" fontId="30" fillId="0" borderId="1" xfId="5" applyFont="1" applyBorder="1" applyAlignment="1">
      <alignment horizontal="justify" vertical="center" wrapText="1"/>
    </xf>
    <xf numFmtId="0" fontId="28" fillId="0" borderId="0" xfId="5" applyFont="1" applyBorder="1" applyAlignment="1">
      <alignment horizontal="left"/>
    </xf>
    <xf numFmtId="164" fontId="28" fillId="0" borderId="0" xfId="5" applyNumberFormat="1" applyFont="1" applyBorder="1" applyAlignment="1">
      <alignment vertical="center"/>
    </xf>
    <xf numFmtId="0" fontId="30" fillId="0" borderId="1" xfId="5" applyFont="1" applyBorder="1" applyAlignment="1">
      <alignment horizontal="left" vertical="center"/>
    </xf>
    <xf numFmtId="0" fontId="3" fillId="0" borderId="0" xfId="0" quotePrefix="1" applyFont="1" applyFill="1" applyAlignment="1">
      <alignment horizontal="left"/>
    </xf>
    <xf numFmtId="4" fontId="30" fillId="0" borderId="0" xfId="1" applyNumberFormat="1" applyFont="1" applyBorder="1" applyAlignment="1">
      <alignment horizontal="right" vertical="center"/>
    </xf>
    <xf numFmtId="170" fontId="30" fillId="0" borderId="0" xfId="5" applyNumberFormat="1" applyFont="1" applyFill="1" applyBorder="1" applyAlignment="1">
      <alignment horizontal="right"/>
    </xf>
    <xf numFmtId="164" fontId="52" fillId="20" borderId="1" xfId="5" applyNumberFormat="1" applyFont="1" applyFill="1" applyBorder="1"/>
    <xf numFmtId="0" fontId="6" fillId="0" borderId="1" xfId="5" applyNumberFormat="1" applyFont="1" applyFill="1" applyBorder="1" applyAlignment="1">
      <alignment horizontal="left"/>
    </xf>
    <xf numFmtId="0" fontId="15" fillId="0" borderId="15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/>
    </xf>
    <xf numFmtId="0" fontId="31" fillId="0" borderId="9" xfId="5" applyFont="1" applyBorder="1" applyAlignment="1">
      <alignment horizontal="left" vertical="center"/>
    </xf>
    <xf numFmtId="164" fontId="15" fillId="22" borderId="1" xfId="5" applyNumberFormat="1" applyFont="1" applyFill="1" applyBorder="1" applyAlignment="1">
      <alignment horizontal="right"/>
    </xf>
    <xf numFmtId="0" fontId="30" fillId="0" borderId="1" xfId="5" applyFont="1" applyBorder="1" applyAlignment="1">
      <alignment horizontal="left" wrapText="1"/>
    </xf>
    <xf numFmtId="164" fontId="15" fillId="22" borderId="1" xfId="5" applyNumberFormat="1" applyFont="1" applyFill="1" applyBorder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10" xfId="15" applyFont="1" applyFill="1" applyBorder="1" applyAlignment="1">
      <alignment horizontal="center" vertical="center"/>
    </xf>
    <xf numFmtId="0" fontId="17" fillId="0" borderId="12" xfId="15" applyFont="1" applyFill="1" applyBorder="1" applyAlignment="1">
      <alignment horizontal="center" vertical="center"/>
    </xf>
    <xf numFmtId="0" fontId="15" fillId="0" borderId="0" xfId="5" applyFont="1" applyFill="1" applyAlignment="1">
      <alignment vertical="center"/>
    </xf>
    <xf numFmtId="164" fontId="52" fillId="0" borderId="1" xfId="5" applyNumberFormat="1" applyFont="1" applyFill="1" applyBorder="1" applyAlignment="1">
      <alignment vertical="center"/>
    </xf>
    <xf numFmtId="164" fontId="15" fillId="0" borderId="0" xfId="5" applyNumberFormat="1" applyFont="1" applyAlignment="1">
      <alignment vertical="center"/>
    </xf>
    <xf numFmtId="0" fontId="15" fillId="12" borderId="1" xfId="5" applyFont="1" applyFill="1" applyBorder="1" applyAlignment="1">
      <alignment horizontal="center" vertical="center"/>
    </xf>
    <xf numFmtId="0" fontId="15" fillId="9" borderId="1" xfId="5" applyFont="1" applyFill="1" applyBorder="1" applyAlignment="1">
      <alignment horizontal="center" vertical="center"/>
    </xf>
    <xf numFmtId="0" fontId="31" fillId="0" borderId="9" xfId="5" applyFont="1" applyFill="1" applyBorder="1" applyAlignment="1">
      <alignment vertical="center" wrapText="1"/>
    </xf>
    <xf numFmtId="164" fontId="31" fillId="0" borderId="9" xfId="5" applyNumberFormat="1" applyFont="1" applyFill="1" applyBorder="1" applyAlignment="1">
      <alignment vertical="center" wrapText="1"/>
    </xf>
    <xf numFmtId="164" fontId="30" fillId="0" borderId="0" xfId="5" applyNumberFormat="1" applyFont="1" applyAlignment="1">
      <alignment vertical="center"/>
    </xf>
    <xf numFmtId="164" fontId="30" fillId="0" borderId="0" xfId="3" applyNumberFormat="1" applyFont="1" applyFill="1" applyBorder="1" applyAlignment="1">
      <alignment horizontal="right" vertical="center"/>
    </xf>
    <xf numFmtId="43" fontId="30" fillId="0" borderId="0" xfId="3" applyFont="1" applyFill="1" applyBorder="1" applyAlignment="1">
      <alignment horizontal="center" vertical="center"/>
    </xf>
    <xf numFmtId="0" fontId="30" fillId="0" borderId="0" xfId="5" applyFont="1" applyFill="1" applyBorder="1" applyAlignment="1">
      <alignment horizontal="center" vertical="center"/>
    </xf>
    <xf numFmtId="0" fontId="30" fillId="0" borderId="0" xfId="5" applyFont="1" applyFill="1" applyAlignment="1">
      <alignment vertical="center"/>
    </xf>
    <xf numFmtId="0" fontId="30" fillId="0" borderId="0" xfId="5" applyFont="1" applyAlignment="1">
      <alignment vertical="center"/>
    </xf>
    <xf numFmtId="0" fontId="30" fillId="0" borderId="0" xfId="5" applyFont="1" applyBorder="1" applyAlignment="1">
      <alignment horizontal="center" vertical="center"/>
    </xf>
    <xf numFmtId="0" fontId="31" fillId="0" borderId="11" xfId="5" applyFont="1" applyBorder="1" applyAlignment="1">
      <alignment horizontal="center" vertical="center"/>
    </xf>
    <xf numFmtId="0" fontId="31" fillId="0" borderId="8" xfId="5" applyFont="1" applyFill="1" applyBorder="1" applyAlignment="1">
      <alignment horizontal="center" vertical="center"/>
    </xf>
    <xf numFmtId="0" fontId="31" fillId="0" borderId="9" xfId="5" applyFont="1" applyFill="1" applyBorder="1" applyAlignment="1">
      <alignment horizontal="left" vertical="center"/>
    </xf>
    <xf numFmtId="164" fontId="31" fillId="0" borderId="0" xfId="5" applyNumberFormat="1" applyFont="1" applyFill="1" applyBorder="1" applyAlignment="1">
      <alignment vertical="justify" wrapText="1"/>
    </xf>
    <xf numFmtId="0" fontId="30" fillId="0" borderId="0" xfId="5" applyFont="1" applyBorder="1"/>
    <xf numFmtId="0" fontId="31" fillId="0" borderId="0" xfId="5" applyFont="1" applyBorder="1" applyAlignment="1">
      <alignment horizontal="center" vertical="center"/>
    </xf>
    <xf numFmtId="0" fontId="31" fillId="0" borderId="9" xfId="5" applyFont="1" applyFill="1" applyBorder="1" applyAlignment="1">
      <alignment horizontal="left" vertical="center" wrapText="1"/>
    </xf>
    <xf numFmtId="0" fontId="31" fillId="0" borderId="6" xfId="5" applyFont="1" applyBorder="1" applyAlignment="1">
      <alignment horizontal="left" vertical="center"/>
    </xf>
    <xf numFmtId="0" fontId="31" fillId="0" borderId="9" xfId="5" applyFont="1" applyBorder="1" applyAlignment="1">
      <alignment horizontal="center" vertical="center"/>
    </xf>
    <xf numFmtId="0" fontId="31" fillId="0" borderId="9" xfId="5" applyFont="1" applyBorder="1" applyAlignment="1">
      <alignment horizontal="center"/>
    </xf>
    <xf numFmtId="0" fontId="31" fillId="0" borderId="9" xfId="5" applyFont="1" applyBorder="1" applyAlignment="1">
      <alignment horizontal="left"/>
    </xf>
    <xf numFmtId="0" fontId="31" fillId="0" borderId="0" xfId="5" applyFont="1" applyFill="1" applyBorder="1" applyAlignment="1">
      <alignment horizontal="center" vertical="center"/>
    </xf>
    <xf numFmtId="0" fontId="31" fillId="0" borderId="0" xfId="5" applyFont="1" applyFill="1" applyBorder="1" applyAlignment="1">
      <alignment vertical="justify" wrapText="1"/>
    </xf>
    <xf numFmtId="0" fontId="30" fillId="0" borderId="9" xfId="5" applyFont="1" applyBorder="1" applyAlignment="1">
      <alignment horizontal="left"/>
    </xf>
    <xf numFmtId="0" fontId="15" fillId="0" borderId="1" xfId="5" applyFont="1" applyFill="1" applyBorder="1" applyAlignment="1">
      <alignment vertical="center" wrapText="1"/>
    </xf>
    <xf numFmtId="0" fontId="30" fillId="0" borderId="0" xfId="5" applyFont="1" applyFill="1" applyBorder="1" applyAlignment="1">
      <alignment vertical="center"/>
    </xf>
    <xf numFmtId="0" fontId="30" fillId="0" borderId="0" xfId="5" applyFont="1" applyBorder="1" applyAlignment="1">
      <alignment vertical="center"/>
    </xf>
    <xf numFmtId="0" fontId="31" fillId="0" borderId="9" xfId="5" applyFont="1" applyBorder="1" applyAlignment="1">
      <alignment horizontal="center" vertical="center" wrapText="1"/>
    </xf>
    <xf numFmtId="0" fontId="30" fillId="0" borderId="1" xfId="5" applyFont="1" applyBorder="1" applyAlignment="1">
      <alignment horizontal="justify" vertical="center"/>
    </xf>
    <xf numFmtId="164" fontId="31" fillId="6" borderId="5" xfId="5" applyNumberFormat="1" applyFont="1" applyFill="1" applyBorder="1" applyAlignment="1">
      <alignment horizontal="right" vertical="center"/>
    </xf>
    <xf numFmtId="164" fontId="30" fillId="0" borderId="1" xfId="5" applyNumberFormat="1" applyFont="1" applyFill="1" applyBorder="1" applyAlignment="1">
      <alignment vertical="center" wrapText="1"/>
    </xf>
    <xf numFmtId="164" fontId="30" fillId="0" borderId="1" xfId="5" applyNumberFormat="1" applyFont="1" applyBorder="1" applyAlignment="1">
      <alignment horizontal="right" vertical="center" wrapText="1"/>
    </xf>
    <xf numFmtId="0" fontId="101" fillId="0" borderId="0" xfId="0" applyFont="1" applyAlignment="1">
      <alignment horizontal="center"/>
    </xf>
    <xf numFmtId="0" fontId="15" fillId="0" borderId="1" xfId="5" applyFont="1" applyFill="1" applyBorder="1" applyAlignment="1">
      <alignment horizontal="right" vertical="center"/>
    </xf>
    <xf numFmtId="164" fontId="15" fillId="0" borderId="1" xfId="5" applyNumberFormat="1" applyFont="1" applyFill="1" applyBorder="1" applyAlignment="1">
      <alignment horizontal="justify" vertical="center" wrapText="1"/>
    </xf>
    <xf numFmtId="164" fontId="15" fillId="0" borderId="1" xfId="5" applyNumberFormat="1" applyFont="1" applyFill="1" applyBorder="1" applyAlignment="1">
      <alignment horizontal="right" vertical="center"/>
    </xf>
    <xf numFmtId="164" fontId="15" fillId="0" borderId="1" xfId="5" quotePrefix="1" applyNumberFormat="1" applyFont="1" applyFill="1" applyBorder="1" applyAlignment="1">
      <alignment vertical="center"/>
    </xf>
    <xf numFmtId="43" fontId="15" fillId="0" borderId="0" xfId="3" applyFont="1"/>
    <xf numFmtId="164" fontId="15" fillId="0" borderId="0" xfId="5" quotePrefix="1" applyNumberFormat="1" applyFont="1" applyFill="1" applyBorder="1" applyAlignment="1">
      <alignment horizontal="right"/>
    </xf>
    <xf numFmtId="164" fontId="15" fillId="0" borderId="0" xfId="5" applyNumberFormat="1" applyFont="1" applyFill="1" applyAlignment="1">
      <alignment horizontal="right"/>
    </xf>
    <xf numFmtId="164" fontId="15" fillId="0" borderId="0" xfId="5" applyNumberFormat="1" applyFont="1" applyFill="1" applyBorder="1" applyAlignment="1">
      <alignment horizontal="right" vertical="center"/>
    </xf>
    <xf numFmtId="164" fontId="15" fillId="0" borderId="0" xfId="5" applyNumberFormat="1" applyFont="1" applyFill="1" applyAlignment="1">
      <alignment vertical="center"/>
    </xf>
    <xf numFmtId="164" fontId="15" fillId="0" borderId="1" xfId="5" applyNumberFormat="1" applyFont="1" applyFill="1" applyBorder="1" applyAlignment="1">
      <alignment horizontal="left" vertical="center" wrapText="1"/>
    </xf>
    <xf numFmtId="164" fontId="63" fillId="0" borderId="0" xfId="5" applyNumberFormat="1" applyFont="1" applyFill="1" applyAlignment="1">
      <alignment horizontal="right"/>
    </xf>
    <xf numFmtId="164" fontId="15" fillId="0" borderId="0" xfId="5" applyNumberFormat="1" applyFont="1" applyFill="1" applyBorder="1" applyAlignment="1">
      <alignment horizontal="center"/>
    </xf>
    <xf numFmtId="164" fontId="15" fillId="0" borderId="1" xfId="5" applyNumberFormat="1" applyFont="1" applyFill="1" applyBorder="1" applyAlignment="1">
      <alignment vertical="center" wrapText="1"/>
    </xf>
    <xf numFmtId="0" fontId="15" fillId="0" borderId="15" xfId="5" applyFont="1" applyFill="1" applyBorder="1" applyAlignment="1">
      <alignment horizontal="right" vertical="center"/>
    </xf>
    <xf numFmtId="164" fontId="15" fillId="0" borderId="14" xfId="5" applyNumberFormat="1" applyFont="1" applyFill="1" applyBorder="1" applyAlignment="1">
      <alignment horizontal="right" vertical="center"/>
    </xf>
    <xf numFmtId="164" fontId="6" fillId="0" borderId="1" xfId="5" applyNumberFormat="1" applyFont="1" applyFill="1" applyBorder="1" applyAlignment="1">
      <alignment horizontal="left" vertical="center" wrapText="1"/>
    </xf>
    <xf numFmtId="164" fontId="6" fillId="0" borderId="1" xfId="5" applyNumberFormat="1" applyFont="1" applyFill="1" applyBorder="1" applyAlignment="1">
      <alignment horizontal="right" wrapText="1"/>
    </xf>
    <xf numFmtId="164" fontId="6" fillId="0" borderId="1" xfId="5" applyNumberFormat="1" applyFont="1" applyFill="1" applyBorder="1" applyAlignment="1">
      <alignment horizontal="right" vertical="center"/>
    </xf>
    <xf numFmtId="168" fontId="15" fillId="0" borderId="0" xfId="5" applyNumberFormat="1" applyFont="1" applyFill="1"/>
    <xf numFmtId="164" fontId="6" fillId="0" borderId="1" xfId="5" applyNumberFormat="1" applyFont="1" applyFill="1" applyBorder="1" applyAlignment="1">
      <alignment horizontal="right" vertical="center" wrapText="1"/>
    </xf>
    <xf numFmtId="0" fontId="6" fillId="0" borderId="11" xfId="5" applyFont="1" applyFill="1" applyBorder="1" applyAlignment="1">
      <alignment horizontal="left" vertical="center"/>
    </xf>
    <xf numFmtId="164" fontId="6" fillId="0" borderId="2" xfId="5" applyNumberFormat="1" applyFont="1" applyFill="1" applyBorder="1" applyAlignment="1">
      <alignment horizontal="left" vertical="center" wrapText="1"/>
    </xf>
    <xf numFmtId="164" fontId="6" fillId="0" borderId="7" xfId="5" applyNumberFormat="1" applyFont="1" applyFill="1" applyBorder="1" applyAlignment="1">
      <alignment horizontal="left" vertical="center" wrapText="1"/>
    </xf>
    <xf numFmtId="164" fontId="6" fillId="0" borderId="5" xfId="5" applyNumberFormat="1" applyFont="1" applyFill="1" applyBorder="1" applyAlignment="1">
      <alignment horizontal="left" vertical="center" wrapText="1"/>
    </xf>
    <xf numFmtId="164" fontId="6" fillId="0" borderId="1" xfId="5" applyNumberFormat="1" applyFont="1" applyFill="1" applyBorder="1" applyAlignment="1">
      <alignment horizontal="justify" vertical="center" wrapText="1"/>
    </xf>
    <xf numFmtId="0" fontId="15" fillId="0" borderId="11" xfId="5" applyFont="1" applyBorder="1" applyAlignment="1">
      <alignment horizontal="center"/>
    </xf>
    <xf numFmtId="164" fontId="6" fillId="8" borderId="1" xfId="5" applyNumberFormat="1" applyFont="1" applyFill="1" applyBorder="1" applyAlignment="1">
      <alignment horizontal="right" vertical="center"/>
    </xf>
    <xf numFmtId="0" fontId="6" fillId="0" borderId="0" xfId="5" applyFont="1" applyBorder="1" applyAlignment="1">
      <alignment horizontal="center"/>
    </xf>
    <xf numFmtId="164" fontId="15" fillId="0" borderId="0" xfId="5" applyNumberFormat="1" applyFont="1" applyBorder="1" applyAlignment="1">
      <alignment horizontal="left" wrapText="1"/>
    </xf>
    <xf numFmtId="164" fontId="15" fillId="0" borderId="13" xfId="5" applyNumberFormat="1" applyFont="1" applyBorder="1" applyAlignment="1">
      <alignment horizontal="right" wrapText="1"/>
    </xf>
    <xf numFmtId="164" fontId="104" fillId="0" borderId="13" xfId="5" applyNumberFormat="1" applyFont="1" applyBorder="1" applyAlignment="1">
      <alignment horizontal="right" wrapText="1"/>
    </xf>
    <xf numFmtId="164" fontId="15" fillId="0" borderId="13" xfId="5" applyNumberFormat="1" applyFont="1" applyBorder="1" applyAlignment="1">
      <alignment horizontal="right" vertical="center"/>
    </xf>
    <xf numFmtId="164" fontId="105" fillId="0" borderId="13" xfId="5" applyNumberFormat="1" applyFont="1" applyBorder="1" applyAlignment="1">
      <alignment horizontal="right" vertical="center"/>
    </xf>
    <xf numFmtId="0" fontId="6" fillId="0" borderId="0" xfId="5" applyFont="1" applyFill="1" applyBorder="1" applyAlignment="1">
      <alignment horizontal="center" vertical="top"/>
    </xf>
    <xf numFmtId="164" fontId="6" fillId="0" borderId="8" xfId="5" applyNumberFormat="1" applyFont="1" applyFill="1" applyBorder="1" applyAlignment="1">
      <alignment horizontal="center" wrapText="1"/>
    </xf>
    <xf numFmtId="4" fontId="7" fillId="0" borderId="0" xfId="5" applyNumberFormat="1" applyFont="1" applyAlignment="1">
      <alignment horizontal="right" vertical="center"/>
    </xf>
    <xf numFmtId="43" fontId="15" fillId="0" borderId="0" xfId="3" applyFont="1" applyAlignment="1">
      <alignment vertical="center"/>
    </xf>
    <xf numFmtId="164" fontId="15" fillId="0" borderId="0" xfId="5" applyNumberFormat="1" applyFont="1" applyFill="1" applyAlignment="1">
      <alignment horizontal="right" vertical="center"/>
    </xf>
    <xf numFmtId="0" fontId="15" fillId="0" borderId="0" xfId="5" applyFont="1" applyFill="1" applyBorder="1" applyAlignment="1">
      <alignment horizontal="center" vertical="center"/>
    </xf>
    <xf numFmtId="164" fontId="15" fillId="0" borderId="0" xfId="5" applyNumberFormat="1" applyFont="1" applyFill="1" applyBorder="1" applyAlignment="1">
      <alignment horizontal="center" vertical="center"/>
    </xf>
    <xf numFmtId="164" fontId="6" fillId="0" borderId="11" xfId="5" applyNumberFormat="1" applyFont="1" applyFill="1" applyBorder="1" applyAlignment="1">
      <alignment horizontal="left" vertical="center" wrapText="1"/>
    </xf>
    <xf numFmtId="0" fontId="107" fillId="0" borderId="0" xfId="0" applyFont="1" applyFill="1" applyAlignment="1">
      <alignment horizontal="left"/>
    </xf>
    <xf numFmtId="4" fontId="47" fillId="0" borderId="9" xfId="0" applyNumberFormat="1" applyFont="1" applyBorder="1"/>
    <xf numFmtId="4" fontId="108" fillId="0" borderId="0" xfId="0" applyNumberFormat="1" applyFont="1" applyAlignment="1">
      <alignment horizontal="right" vertical="center" wrapText="1" indent="5"/>
    </xf>
    <xf numFmtId="164" fontId="15" fillId="0" borderId="1" xfId="5" quotePrefix="1" applyNumberFormat="1" applyFont="1" applyFill="1" applyBorder="1" applyAlignment="1">
      <alignment horizontal="right"/>
    </xf>
    <xf numFmtId="0" fontId="31" fillId="0" borderId="9" xfId="5" applyFont="1" applyFill="1" applyBorder="1" applyAlignment="1">
      <alignment horizontal="left" vertical="center" wrapText="1"/>
    </xf>
    <xf numFmtId="0" fontId="15" fillId="11" borderId="1" xfId="5" applyFont="1" applyFill="1" applyBorder="1" applyAlignment="1">
      <alignment horizontal="center" vertical="center"/>
    </xf>
    <xf numFmtId="0" fontId="15" fillId="13" borderId="1" xfId="5" applyFont="1" applyFill="1" applyBorder="1" applyAlignment="1">
      <alignment horizontal="center" vertical="center"/>
    </xf>
    <xf numFmtId="0" fontId="15" fillId="10" borderId="1" xfId="5" applyFont="1" applyFill="1" applyBorder="1" applyAlignment="1">
      <alignment horizontal="center" vertical="center"/>
    </xf>
    <xf numFmtId="164" fontId="30" fillId="0" borderId="0" xfId="3" applyNumberFormat="1" applyFont="1" applyFill="1" applyAlignment="1">
      <alignment horizontal="right" vertical="center"/>
    </xf>
    <xf numFmtId="43" fontId="30" fillId="0" borderId="0" xfId="3" applyFont="1" applyFill="1" applyAlignment="1">
      <alignment vertical="center"/>
    </xf>
    <xf numFmtId="0" fontId="15" fillId="8" borderId="1" xfId="5" applyFont="1" applyFill="1" applyBorder="1" applyAlignment="1">
      <alignment horizontal="center" vertical="center"/>
    </xf>
    <xf numFmtId="0" fontId="15" fillId="0" borderId="9" xfId="5" applyFont="1" applyFill="1" applyBorder="1" applyAlignment="1">
      <alignment horizontal="center" vertical="center"/>
    </xf>
    <xf numFmtId="0" fontId="15" fillId="0" borderId="14" xfId="5" applyNumberFormat="1" applyFont="1" applyFill="1" applyBorder="1" applyAlignment="1">
      <alignment vertical="center"/>
    </xf>
    <xf numFmtId="0" fontId="15" fillId="4" borderId="1" xfId="5" applyNumberFormat="1" applyFont="1" applyFill="1" applyBorder="1" applyAlignment="1">
      <alignment horizontal="center" vertical="center"/>
    </xf>
    <xf numFmtId="0" fontId="15" fillId="0" borderId="14" xfId="5" applyNumberFormat="1" applyFont="1" applyFill="1" applyBorder="1" applyAlignment="1">
      <alignment vertical="center" wrapText="1"/>
    </xf>
    <xf numFmtId="164" fontId="15" fillId="0" borderId="11" xfId="5" applyNumberFormat="1" applyFont="1" applyFill="1" applyBorder="1" applyAlignment="1">
      <alignment horizontal="justify" vertical="center" wrapText="1"/>
    </xf>
    <xf numFmtId="0" fontId="6" fillId="0" borderId="2" xfId="5" applyFont="1" applyFill="1" applyBorder="1" applyAlignment="1">
      <alignment horizontal="center" vertical="center"/>
    </xf>
    <xf numFmtId="164" fontId="6" fillId="0" borderId="2" xfId="5" applyNumberFormat="1" applyFont="1" applyFill="1" applyBorder="1" applyAlignment="1">
      <alignment horizontal="right" vertical="center"/>
    </xf>
    <xf numFmtId="4" fontId="48" fillId="0" borderId="0" xfId="0" applyNumberFormat="1" applyFont="1" applyBorder="1"/>
    <xf numFmtId="41" fontId="0" fillId="0" borderId="0" xfId="0" applyNumberFormat="1" applyFont="1" applyBorder="1"/>
    <xf numFmtId="41" fontId="0" fillId="0" borderId="9" xfId="0" applyNumberFormat="1" applyFont="1" applyBorder="1"/>
    <xf numFmtId="41" fontId="29" fillId="0" borderId="13" xfId="0" applyNumberFormat="1" applyFont="1" applyBorder="1"/>
    <xf numFmtId="41" fontId="29" fillId="0" borderId="0" xfId="0" applyNumberFormat="1" applyFont="1" applyBorder="1"/>
    <xf numFmtId="41" fontId="0" fillId="0" borderId="0" xfId="0" applyNumberFormat="1" applyFont="1" applyFill="1" applyBorder="1"/>
    <xf numFmtId="41" fontId="29" fillId="0" borderId="9" xfId="0" applyNumberFormat="1" applyFont="1" applyBorder="1"/>
    <xf numFmtId="41" fontId="30" fillId="0" borderId="0" xfId="0" applyNumberFormat="1" applyFont="1" applyBorder="1"/>
    <xf numFmtId="41" fontId="29" fillId="17" borderId="19" xfId="0" applyNumberFormat="1" applyFont="1" applyFill="1" applyBorder="1"/>
    <xf numFmtId="41" fontId="30" fillId="0" borderId="8" xfId="0" applyNumberFormat="1" applyFont="1" applyBorder="1"/>
    <xf numFmtId="41" fontId="30" fillId="0" borderId="9" xfId="0" applyNumberFormat="1" applyFont="1" applyBorder="1"/>
    <xf numFmtId="41" fontId="30" fillId="0" borderId="6" xfId="0" applyNumberFormat="1" applyFont="1" applyBorder="1"/>
    <xf numFmtId="41" fontId="29" fillId="0" borderId="8" xfId="0" applyNumberFormat="1" applyFont="1" applyBorder="1"/>
    <xf numFmtId="41" fontId="0" fillId="0" borderId="8" xfId="0" applyNumberFormat="1" applyFont="1" applyBorder="1"/>
    <xf numFmtId="41" fontId="0" fillId="0" borderId="6" xfId="0" applyNumberFormat="1" applyFont="1" applyBorder="1"/>
    <xf numFmtId="41" fontId="29" fillId="0" borderId="12" xfId="0" applyNumberFormat="1" applyFont="1" applyBorder="1"/>
    <xf numFmtId="41" fontId="29" fillId="0" borderId="14" xfId="0" applyNumberFormat="1" applyFont="1" applyBorder="1"/>
    <xf numFmtId="41" fontId="29" fillId="0" borderId="0" xfId="0" applyNumberFormat="1" applyFont="1" applyBorder="1" applyAlignment="1"/>
    <xf numFmtId="41" fontId="29" fillId="0" borderId="8" xfId="0" applyNumberFormat="1" applyFont="1" applyBorder="1" applyAlignment="1"/>
    <xf numFmtId="41" fontId="29" fillId="0" borderId="9" xfId="0" applyNumberFormat="1" applyFont="1" applyBorder="1" applyAlignment="1"/>
    <xf numFmtId="41" fontId="29" fillId="0" borderId="6" xfId="0" applyNumberFormat="1" applyFont="1" applyBorder="1" applyAlignment="1"/>
    <xf numFmtId="41" fontId="29" fillId="17" borderId="20" xfId="0" applyNumberFormat="1" applyFont="1" applyFill="1" applyBorder="1"/>
    <xf numFmtId="41" fontId="48" fillId="0" borderId="9" xfId="0" applyNumberFormat="1" applyFont="1" applyFill="1" applyBorder="1"/>
    <xf numFmtId="41" fontId="47" fillId="0" borderId="0" xfId="0" applyNumberFormat="1" applyFont="1" applyFill="1" applyBorder="1"/>
    <xf numFmtId="41" fontId="48" fillId="0" borderId="6" xfId="0" applyNumberFormat="1" applyFont="1" applyFill="1" applyBorder="1"/>
    <xf numFmtId="41" fontId="47" fillId="0" borderId="12" xfId="0" applyNumberFormat="1" applyFont="1" applyFill="1" applyBorder="1"/>
    <xf numFmtId="41" fontId="47" fillId="0" borderId="8" xfId="0" applyNumberFormat="1" applyFont="1" applyFill="1" applyBorder="1"/>
    <xf numFmtId="41" fontId="47" fillId="0" borderId="0" xfId="0" applyNumberFormat="1" applyFont="1" applyBorder="1"/>
    <xf numFmtId="41" fontId="47" fillId="0" borderId="8" xfId="0" applyNumberFormat="1" applyFont="1" applyBorder="1"/>
    <xf numFmtId="41" fontId="48" fillId="5" borderId="19" xfId="0" applyNumberFormat="1" applyFont="1" applyFill="1" applyBorder="1"/>
    <xf numFmtId="41" fontId="48" fillId="5" borderId="20" xfId="0" applyNumberFormat="1" applyFont="1" applyFill="1" applyBorder="1"/>
    <xf numFmtId="41" fontId="45" fillId="0" borderId="0" xfId="0" applyNumberFormat="1" applyFont="1" applyFill="1" applyBorder="1"/>
    <xf numFmtId="41" fontId="67" fillId="0" borderId="0" xfId="0" applyNumberFormat="1" applyFont="1" applyBorder="1" applyAlignment="1">
      <alignment horizontal="justify" vertical="center"/>
    </xf>
    <xf numFmtId="41" fontId="45" fillId="0" borderId="8" xfId="0" applyNumberFormat="1" applyFont="1" applyBorder="1" applyAlignment="1">
      <alignment horizontal="right"/>
    </xf>
    <xf numFmtId="41" fontId="43" fillId="0" borderId="0" xfId="0" applyNumberFormat="1" applyFont="1" applyFill="1" applyBorder="1"/>
    <xf numFmtId="41" fontId="43" fillId="0" borderId="0" xfId="0" applyNumberFormat="1" applyFont="1" applyBorder="1"/>
    <xf numFmtId="41" fontId="67" fillId="0" borderId="8" xfId="0" applyNumberFormat="1" applyFont="1" applyBorder="1" applyAlignment="1">
      <alignment horizontal="right" vertical="center"/>
    </xf>
    <xf numFmtId="41" fontId="67" fillId="0" borderId="8" xfId="0" applyNumberFormat="1" applyFont="1" applyBorder="1" applyAlignment="1">
      <alignment horizontal="center" vertical="center"/>
    </xf>
    <xf numFmtId="41" fontId="43" fillId="0" borderId="8" xfId="0" applyNumberFormat="1" applyFont="1" applyBorder="1"/>
    <xf numFmtId="41" fontId="43" fillId="0" borderId="0" xfId="0" applyNumberFormat="1" applyFont="1" applyBorder="1" applyAlignment="1">
      <alignment horizontal="center"/>
    </xf>
    <xf numFmtId="41" fontId="43" fillId="0" borderId="8" xfId="0" applyNumberFormat="1" applyFont="1" applyBorder="1" applyAlignment="1">
      <alignment horizontal="right"/>
    </xf>
    <xf numFmtId="41" fontId="45" fillId="0" borderId="8" xfId="0" applyNumberFormat="1" applyFont="1" applyFill="1" applyBorder="1"/>
    <xf numFmtId="41" fontId="48" fillId="0" borderId="9" xfId="0" applyNumberFormat="1" applyFont="1" applyBorder="1" applyAlignment="1"/>
    <xf numFmtId="41" fontId="47" fillId="0" borderId="0" xfId="0" applyNumberFormat="1" applyFont="1" applyBorder="1" applyAlignment="1"/>
    <xf numFmtId="41" fontId="48" fillId="0" borderId="6" xfId="0" applyNumberFormat="1" applyFont="1" applyBorder="1" applyAlignment="1"/>
    <xf numFmtId="41" fontId="47" fillId="0" borderId="11" xfId="0" applyNumberFormat="1" applyFont="1" applyBorder="1" applyAlignment="1"/>
    <xf numFmtId="41" fontId="47" fillId="0" borderId="8" xfId="0" applyNumberFormat="1" applyFont="1" applyBorder="1" applyAlignment="1"/>
    <xf numFmtId="41" fontId="47" fillId="0" borderId="0" xfId="0" applyNumberFormat="1" applyFont="1" applyFill="1" applyBorder="1" applyAlignment="1"/>
    <xf numFmtId="41" fontId="47" fillId="0" borderId="8" xfId="0" applyNumberFormat="1" applyFont="1" applyFill="1" applyBorder="1" applyAlignment="1"/>
    <xf numFmtId="41" fontId="47" fillId="0" borderId="11" xfId="0" applyNumberFormat="1" applyFont="1" applyFill="1" applyBorder="1" applyAlignment="1"/>
    <xf numFmtId="41" fontId="47" fillId="0" borderId="9" xfId="0" applyNumberFormat="1" applyFont="1" applyFill="1" applyBorder="1" applyAlignment="1"/>
    <xf numFmtId="41" fontId="47" fillId="0" borderId="6" xfId="0" applyNumberFormat="1" applyFont="1" applyFill="1" applyBorder="1" applyAlignment="1"/>
    <xf numFmtId="41" fontId="6" fillId="0" borderId="0" xfId="0" applyNumberFormat="1" applyFont="1" applyBorder="1" applyAlignment="1"/>
    <xf numFmtId="41" fontId="48" fillId="0" borderId="0" xfId="0" applyNumberFormat="1" applyFont="1" applyFill="1" applyBorder="1" applyAlignment="1"/>
    <xf numFmtId="41" fontId="6" fillId="0" borderId="8" xfId="0" applyNumberFormat="1" applyFont="1" applyFill="1" applyBorder="1" applyAlignment="1" applyProtection="1">
      <alignment horizontal="right" vertical="center"/>
    </xf>
    <xf numFmtId="41" fontId="48" fillId="0" borderId="0" xfId="0" applyNumberFormat="1" applyFont="1" applyBorder="1" applyAlignment="1"/>
    <xf numFmtId="41" fontId="48" fillId="0" borderId="8" xfId="0" applyNumberFormat="1" applyFont="1" applyFill="1" applyBorder="1" applyAlignment="1"/>
    <xf numFmtId="41" fontId="47" fillId="0" borderId="9" xfId="0" applyNumberFormat="1" applyFont="1" applyBorder="1" applyAlignment="1"/>
    <xf numFmtId="41" fontId="47" fillId="0" borderId="6" xfId="0" applyNumberFormat="1" applyFont="1" applyBorder="1" applyAlignment="1"/>
    <xf numFmtId="41" fontId="6" fillId="0" borderId="0" xfId="0" applyNumberFormat="1" applyFont="1" applyFill="1" applyBorder="1" applyAlignment="1" applyProtection="1">
      <alignment horizontal="right" vertical="center"/>
    </xf>
    <xf numFmtId="41" fontId="51" fillId="0" borderId="0" xfId="0" applyNumberFormat="1" applyFont="1" applyBorder="1"/>
    <xf numFmtId="41" fontId="51" fillId="0" borderId="8" xfId="0" applyNumberFormat="1" applyFont="1" applyBorder="1"/>
    <xf numFmtId="41" fontId="15" fillId="0" borderId="0" xfId="0" applyNumberFormat="1" applyFont="1" applyFill="1" applyBorder="1" applyAlignment="1" applyProtection="1"/>
    <xf numFmtId="41" fontId="15" fillId="0" borderId="8" xfId="0" applyNumberFormat="1" applyFont="1" applyFill="1" applyBorder="1" applyAlignment="1" applyProtection="1">
      <alignment horizontal="right" vertical="center"/>
    </xf>
    <xf numFmtId="41" fontId="6" fillId="0" borderId="8" xfId="1" applyNumberFormat="1" applyFont="1" applyFill="1" applyBorder="1" applyAlignment="1" applyProtection="1">
      <alignment horizontal="right" vertical="center"/>
    </xf>
    <xf numFmtId="41" fontId="47" fillId="0" borderId="0" xfId="1" applyNumberFormat="1" applyFont="1" applyFill="1" applyBorder="1" applyAlignment="1"/>
    <xf numFmtId="41" fontId="47" fillId="0" borderId="8" xfId="1" applyNumberFormat="1" applyFont="1" applyFill="1" applyBorder="1" applyAlignment="1"/>
    <xf numFmtId="41" fontId="48" fillId="0" borderId="0" xfId="1" applyNumberFormat="1" applyFont="1" applyFill="1" applyBorder="1" applyAlignment="1"/>
    <xf numFmtId="41" fontId="48" fillId="0" borderId="8" xfId="1" applyNumberFormat="1" applyFont="1" applyFill="1" applyBorder="1" applyAlignment="1"/>
    <xf numFmtId="41" fontId="6" fillId="0" borderId="9" xfId="0" applyNumberFormat="1" applyFont="1" applyFill="1" applyBorder="1" applyAlignment="1" applyProtection="1">
      <alignment horizontal="right" vertical="center"/>
    </xf>
    <xf numFmtId="41" fontId="6" fillId="0" borderId="6" xfId="1" applyNumberFormat="1" applyFont="1" applyFill="1" applyBorder="1" applyAlignment="1" applyProtection="1">
      <alignment horizontal="right" vertical="center"/>
    </xf>
    <xf numFmtId="41" fontId="6" fillId="2" borderId="7" xfId="0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15" fillId="0" borderId="7" xfId="0" applyNumberFormat="1" applyFont="1" applyBorder="1"/>
    <xf numFmtId="172" fontId="6" fillId="8" borderId="7" xfId="0" applyNumberFormat="1" applyFont="1" applyFill="1" applyBorder="1" applyAlignment="1" applyProtection="1">
      <alignment horizontal="right" vertical="center"/>
    </xf>
    <xf numFmtId="172" fontId="6" fillId="2" borderId="7" xfId="0" applyNumberFormat="1" applyFont="1" applyFill="1" applyBorder="1" applyAlignment="1">
      <alignment horizontal="right"/>
    </xf>
    <xf numFmtId="172" fontId="6" fillId="0" borderId="7" xfId="0" applyNumberFormat="1" applyFont="1" applyFill="1" applyBorder="1" applyAlignment="1">
      <alignment horizontal="right"/>
    </xf>
    <xf numFmtId="172" fontId="15" fillId="0" borderId="7" xfId="1" applyNumberFormat="1" applyFont="1" applyBorder="1" applyAlignment="1">
      <alignment horizontal="right"/>
    </xf>
    <xf numFmtId="172" fontId="15" fillId="0" borderId="7" xfId="1" applyNumberFormat="1" applyFont="1" applyFill="1" applyBorder="1" applyAlignment="1">
      <alignment horizontal="right"/>
    </xf>
    <xf numFmtId="172" fontId="15" fillId="0" borderId="7" xfId="0" applyNumberFormat="1" applyFont="1" applyBorder="1"/>
    <xf numFmtId="172" fontId="15" fillId="0" borderId="7" xfId="0" applyNumberFormat="1" applyFont="1" applyFill="1" applyBorder="1"/>
    <xf numFmtId="172" fontId="15" fillId="0" borderId="5" xfId="0" applyNumberFormat="1" applyFont="1" applyBorder="1"/>
    <xf numFmtId="172" fontId="15" fillId="0" borderId="5" xfId="0" applyNumberFormat="1" applyFont="1" applyFill="1" applyBorder="1"/>
    <xf numFmtId="172" fontId="15" fillId="0" borderId="5" xfId="1" applyNumberFormat="1" applyFont="1" applyBorder="1" applyAlignment="1">
      <alignment horizontal="right"/>
    </xf>
    <xf numFmtId="172" fontId="15" fillId="0" borderId="5" xfId="1" applyNumberFormat="1" applyFont="1" applyFill="1" applyBorder="1" applyAlignment="1">
      <alignment horizontal="right"/>
    </xf>
    <xf numFmtId="172" fontId="6" fillId="5" borderId="7" xfId="4" applyNumberFormat="1" applyFont="1" applyFill="1" applyBorder="1" applyAlignment="1">
      <alignment horizontal="right"/>
    </xf>
    <xf numFmtId="172" fontId="6" fillId="0" borderId="7" xfId="4" applyNumberFormat="1" applyFont="1" applyFill="1" applyBorder="1" applyAlignment="1">
      <alignment horizontal="right"/>
    </xf>
    <xf numFmtId="172" fontId="15" fillId="0" borderId="7" xfId="0" applyNumberFormat="1" applyFont="1" applyBorder="1" applyAlignment="1">
      <alignment horizontal="right"/>
    </xf>
    <xf numFmtId="172" fontId="15" fillId="0" borderId="7" xfId="0" applyNumberFormat="1" applyFont="1" applyFill="1" applyBorder="1" applyAlignment="1">
      <alignment horizontal="right"/>
    </xf>
    <xf numFmtId="172" fontId="15" fillId="0" borderId="7" xfId="0" applyNumberFormat="1" applyFont="1" applyBorder="1" applyAlignment="1">
      <alignment horizontal="center"/>
    </xf>
    <xf numFmtId="172" fontId="15" fillId="0" borderId="7" xfId="0" applyNumberFormat="1" applyFont="1" applyFill="1" applyBorder="1" applyAlignment="1">
      <alignment horizontal="center"/>
    </xf>
    <xf numFmtId="172" fontId="15" fillId="0" borderId="7" xfId="0" applyNumberFormat="1" applyFont="1" applyFill="1" applyBorder="1" applyAlignment="1" applyProtection="1">
      <alignment horizontal="right" vertical="center"/>
    </xf>
    <xf numFmtId="172" fontId="6" fillId="5" borderId="2" xfId="0" applyNumberFormat="1" applyFont="1" applyFill="1" applyBorder="1" applyAlignment="1" applyProtection="1">
      <alignment horizontal="right" vertical="center"/>
    </xf>
    <xf numFmtId="172" fontId="6" fillId="5" borderId="1" xfId="4" applyNumberFormat="1" applyFont="1" applyFill="1" applyBorder="1" applyAlignment="1">
      <alignment horizontal="right"/>
    </xf>
    <xf numFmtId="172" fontId="6" fillId="5" borderId="1" xfId="0" applyNumberFormat="1" applyFont="1" applyFill="1" applyBorder="1" applyAlignment="1" applyProtection="1">
      <alignment horizontal="right" vertical="center"/>
    </xf>
    <xf numFmtId="41" fontId="0" fillId="0" borderId="1" xfId="0" applyNumberFormat="1" applyBorder="1"/>
    <xf numFmtId="41" fontId="0" fillId="0" borderId="1" xfId="0" applyNumberFormat="1" applyFill="1" applyBorder="1"/>
    <xf numFmtId="41" fontId="0" fillId="0" borderId="0" xfId="0" applyNumberFormat="1"/>
    <xf numFmtId="41" fontId="31" fillId="5" borderId="1" xfId="0" applyNumberFormat="1" applyFont="1" applyFill="1" applyBorder="1"/>
    <xf numFmtId="41" fontId="31" fillId="5" borderId="1" xfId="0" applyNumberFormat="1" applyFont="1" applyFill="1" applyBorder="1" applyAlignment="1">
      <alignment horizontal="right"/>
    </xf>
    <xf numFmtId="41" fontId="48" fillId="0" borderId="8" xfId="0" applyNumberFormat="1" applyFont="1" applyBorder="1" applyAlignment="1"/>
    <xf numFmtId="41" fontId="51" fillId="0" borderId="0" xfId="0" applyNumberFormat="1" applyFont="1"/>
    <xf numFmtId="41" fontId="48" fillId="0" borderId="6" xfId="0" applyNumberFormat="1" applyFont="1" applyFill="1" applyBorder="1" applyAlignment="1"/>
    <xf numFmtId="172" fontId="43" fillId="0" borderId="0" xfId="0" applyNumberFormat="1" applyFont="1" applyBorder="1"/>
    <xf numFmtId="172" fontId="45" fillId="0" borderId="8" xfId="0" applyNumberFormat="1" applyFont="1" applyBorder="1" applyAlignment="1">
      <alignment horizontal="right"/>
    </xf>
    <xf numFmtId="172" fontId="48" fillId="0" borderId="0" xfId="0" applyNumberFormat="1" applyFont="1" applyFill="1" applyBorder="1" applyAlignment="1"/>
    <xf numFmtId="0" fontId="92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left"/>
    </xf>
    <xf numFmtId="4" fontId="68" fillId="0" borderId="0" xfId="0" applyNumberFormat="1" applyFont="1" applyFill="1" applyBorder="1"/>
    <xf numFmtId="0" fontId="12" fillId="0" borderId="0" xfId="7" applyFill="1" applyBorder="1"/>
    <xf numFmtId="0" fontId="12" fillId="0" borderId="0" xfId="7" applyBorder="1"/>
    <xf numFmtId="172" fontId="0" fillId="0" borderId="0" xfId="0" applyNumberFormat="1" applyFont="1" applyFill="1" applyBorder="1"/>
    <xf numFmtId="172" fontId="0" fillId="0" borderId="9" xfId="0" applyNumberFormat="1" applyFont="1" applyFill="1" applyBorder="1"/>
    <xf numFmtId="172" fontId="29" fillId="0" borderId="0" xfId="0" applyNumberFormat="1" applyFont="1" applyFill="1" applyBorder="1"/>
    <xf numFmtId="173" fontId="15" fillId="0" borderId="7" xfId="1" applyNumberFormat="1" applyFont="1" applyBorder="1" applyAlignment="1">
      <alignment horizontal="right"/>
    </xf>
    <xf numFmtId="173" fontId="15" fillId="0" borderId="7" xfId="1" applyNumberFormat="1" applyFont="1" applyFill="1" applyBorder="1" applyAlignment="1">
      <alignment horizontal="right"/>
    </xf>
    <xf numFmtId="172" fontId="48" fillId="0" borderId="8" xfId="0" applyNumberFormat="1" applyFont="1" applyFill="1" applyBorder="1" applyAlignment="1"/>
    <xf numFmtId="0" fontId="15" fillId="0" borderId="1" xfId="5" applyFont="1" applyFill="1" applyBorder="1" applyAlignment="1">
      <alignment horizontal="left" wrapText="1"/>
    </xf>
    <xf numFmtId="43" fontId="77" fillId="0" borderId="0" xfId="1" applyFont="1" applyFill="1" applyAlignment="1">
      <alignment horizontal="left"/>
    </xf>
    <xf numFmtId="4" fontId="5" fillId="0" borderId="0" xfId="5" applyNumberFormat="1" applyFont="1" applyBorder="1" applyAlignment="1">
      <alignment horizontal="right"/>
    </xf>
    <xf numFmtId="4" fontId="5" fillId="0" borderId="0" xfId="5" applyNumberFormat="1" applyFont="1" applyBorder="1"/>
    <xf numFmtId="4" fontId="87" fillId="0" borderId="0" xfId="0" applyNumberFormat="1" applyFont="1" applyBorder="1"/>
    <xf numFmtId="4" fontId="88" fillId="0" borderId="0" xfId="0" applyNumberFormat="1" applyFont="1" applyBorder="1"/>
    <xf numFmtId="164" fontId="52" fillId="0" borderId="0" xfId="5" applyNumberFormat="1" applyFont="1" applyFill="1" applyBorder="1" applyAlignment="1">
      <alignment horizontal="right"/>
    </xf>
    <xf numFmtId="0" fontId="8" fillId="0" borderId="0" xfId="5" applyFont="1" applyFill="1" applyBorder="1" applyAlignment="1">
      <alignment horizontal="left" vertical="center"/>
    </xf>
    <xf numFmtId="164" fontId="6" fillId="0" borderId="0" xfId="5" applyNumberFormat="1" applyFont="1" applyFill="1" applyBorder="1" applyAlignment="1">
      <alignment horizontal="left" vertical="center" wrapText="1"/>
    </xf>
    <xf numFmtId="164" fontId="9" fillId="0" borderId="11" xfId="5" applyNumberFormat="1" applyFont="1" applyFill="1" applyBorder="1" applyAlignment="1">
      <alignment horizontal="right" vertical="center"/>
    </xf>
    <xf numFmtId="0" fontId="31" fillId="0" borderId="0" xfId="5" applyFont="1" applyBorder="1" applyAlignment="1">
      <alignment horizontal="left"/>
    </xf>
    <xf numFmtId="164" fontId="15" fillId="0" borderId="7" xfId="5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/>
    </xf>
    <xf numFmtId="41" fontId="47" fillId="0" borderId="0" xfId="0" applyNumberFormat="1" applyFont="1"/>
    <xf numFmtId="41" fontId="48" fillId="0" borderId="0" xfId="0" applyNumberFormat="1" applyFont="1" applyBorder="1"/>
    <xf numFmtId="172" fontId="47" fillId="0" borderId="0" xfId="0" applyNumberFormat="1" applyFont="1" applyBorder="1"/>
    <xf numFmtId="0" fontId="51" fillId="0" borderId="8" xfId="0" applyFont="1" applyBorder="1"/>
    <xf numFmtId="0" fontId="30" fillId="0" borderId="15" xfId="5" applyFont="1" applyBorder="1" applyAlignment="1">
      <alignment horizontal="center" vertical="center" wrapText="1"/>
    </xf>
    <xf numFmtId="4" fontId="5" fillId="0" borderId="1" xfId="5" applyNumberFormat="1" applyFont="1" applyBorder="1" applyAlignment="1">
      <alignment horizontal="right" vertical="center"/>
    </xf>
    <xf numFmtId="172" fontId="47" fillId="0" borderId="0" xfId="0" applyNumberFormat="1" applyFont="1"/>
    <xf numFmtId="0" fontId="4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8" fillId="0" borderId="0" xfId="0" applyFont="1" applyAlignment="1">
      <alignment horizontal="center" vertical="center" wrapText="1"/>
    </xf>
    <xf numFmtId="17" fontId="91" fillId="0" borderId="0" xfId="0" quotePrefix="1" applyNumberFormat="1" applyFont="1" applyAlignment="1">
      <alignment horizontal="center"/>
    </xf>
    <xf numFmtId="0" fontId="4" fillId="0" borderId="0" xfId="7" applyFont="1" applyAlignment="1">
      <alignment horizontal="center"/>
    </xf>
    <xf numFmtId="0" fontId="14" fillId="0" borderId="0" xfId="7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9" xfId="0" applyFont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center" vertical="center" wrapText="1"/>
    </xf>
    <xf numFmtId="4" fontId="50" fillId="3" borderId="1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0" fillId="0" borderId="1" xfId="0" applyFont="1" applyBorder="1" applyAlignment="1">
      <alignment horizontal="center"/>
    </xf>
    <xf numFmtId="0" fontId="50" fillId="0" borderId="0" xfId="0" applyFont="1" applyAlignment="1">
      <alignment horizontal="center"/>
    </xf>
    <xf numFmtId="4" fontId="54" fillId="0" borderId="0" xfId="0" applyNumberFormat="1" applyFont="1" applyFill="1" applyBorder="1" applyAlignment="1">
      <alignment horizontal="left"/>
    </xf>
    <xf numFmtId="4" fontId="51" fillId="0" borderId="0" xfId="0" applyNumberFormat="1" applyFont="1" applyFill="1" applyBorder="1" applyAlignment="1">
      <alignment horizontal="left"/>
    </xf>
    <xf numFmtId="4" fontId="82" fillId="0" borderId="0" xfId="0" applyNumberFormat="1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6" fillId="0" borderId="8" xfId="0" quotePrefix="1" applyFont="1" applyFill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8" fillId="8" borderId="15" xfId="0" applyFont="1" applyFill="1" applyBorder="1" applyAlignment="1">
      <alignment horizontal="center"/>
    </xf>
    <xf numFmtId="0" fontId="48" fillId="8" borderId="13" xfId="0" applyFont="1" applyFill="1" applyBorder="1" applyAlignment="1">
      <alignment horizontal="center"/>
    </xf>
    <xf numFmtId="0" fontId="48" fillId="8" borderId="1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0" fontId="48" fillId="5" borderId="8" xfId="0" applyFont="1" applyFill="1" applyBorder="1" applyAlignment="1">
      <alignment horizontal="center"/>
    </xf>
    <xf numFmtId="0" fontId="48" fillId="5" borderId="4" xfId="0" applyFont="1" applyFill="1" applyBorder="1" applyAlignment="1">
      <alignment horizontal="center"/>
    </xf>
    <xf numFmtId="0" fontId="48" fillId="5" borderId="9" xfId="0" applyFont="1" applyFill="1" applyBorder="1" applyAlignment="1">
      <alignment horizontal="center"/>
    </xf>
    <xf numFmtId="0" fontId="48" fillId="5" borderId="6" xfId="0" applyFont="1" applyFill="1" applyBorder="1" applyAlignment="1">
      <alignment horizontal="center"/>
    </xf>
    <xf numFmtId="0" fontId="48" fillId="5" borderId="15" xfId="0" applyFont="1" applyFill="1" applyBorder="1" applyAlignment="1">
      <alignment horizontal="center"/>
    </xf>
    <xf numFmtId="0" fontId="48" fillId="5" borderId="14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4" xfId="0" applyFont="1" applyBorder="1" applyAlignment="1">
      <alignment horizontal="center" wrapText="1"/>
    </xf>
    <xf numFmtId="0" fontId="45" fillId="0" borderId="9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8" fillId="5" borderId="10" xfId="0" applyFont="1" applyFill="1" applyBorder="1" applyAlignment="1">
      <alignment horizontal="center" vertical="center" wrapText="1"/>
    </xf>
    <xf numFmtId="0" fontId="48" fillId="5" borderId="11" xfId="0" applyFont="1" applyFill="1" applyBorder="1" applyAlignment="1">
      <alignment horizontal="center" vertical="center" wrapText="1"/>
    </xf>
    <xf numFmtId="0" fontId="48" fillId="5" borderId="12" xfId="0" applyFont="1" applyFill="1" applyBorder="1" applyAlignment="1">
      <alignment horizontal="center" vertical="center" wrapText="1"/>
    </xf>
    <xf numFmtId="0" fontId="48" fillId="5" borderId="13" xfId="0" applyFont="1" applyFill="1" applyBorder="1" applyAlignment="1">
      <alignment horizontal="center"/>
    </xf>
    <xf numFmtId="0" fontId="48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45" fillId="8" borderId="15" xfId="0" applyFont="1" applyFill="1" applyBorder="1" applyAlignment="1">
      <alignment horizontal="center"/>
    </xf>
    <xf numFmtId="0" fontId="45" fillId="8" borderId="13" xfId="0" applyFont="1" applyFill="1" applyBorder="1" applyAlignment="1">
      <alignment horizontal="center"/>
    </xf>
    <xf numFmtId="0" fontId="45" fillId="8" borderId="14" xfId="0" applyFont="1" applyFill="1" applyBorder="1" applyAlignment="1">
      <alignment horizontal="center"/>
    </xf>
    <xf numFmtId="0" fontId="50" fillId="5" borderId="3" xfId="0" applyFont="1" applyFill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5" borderId="8" xfId="0" applyFont="1" applyFill="1" applyBorder="1" applyAlignment="1">
      <alignment horizontal="center"/>
    </xf>
    <xf numFmtId="0" fontId="47" fillId="0" borderId="4" xfId="0" applyFont="1" applyBorder="1" applyAlignment="1">
      <alignment horizontal="center" wrapText="1"/>
    </xf>
    <xf numFmtId="0" fontId="47" fillId="0" borderId="9" xfId="0" applyFont="1" applyBorder="1" applyAlignment="1">
      <alignment horizontal="center" wrapText="1"/>
    </xf>
    <xf numFmtId="0" fontId="47" fillId="0" borderId="6" xfId="0" applyFont="1" applyBorder="1" applyAlignment="1">
      <alignment horizontal="center" wrapText="1"/>
    </xf>
    <xf numFmtId="0" fontId="45" fillId="5" borderId="2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45" fillId="5" borderId="4" xfId="0" applyFont="1" applyFill="1" applyBorder="1" applyAlignment="1">
      <alignment horizontal="center"/>
    </xf>
    <xf numFmtId="0" fontId="45" fillId="5" borderId="9" xfId="0" applyFont="1" applyFill="1" applyBorder="1" applyAlignment="1">
      <alignment horizontal="center"/>
    </xf>
    <xf numFmtId="0" fontId="45" fillId="5" borderId="6" xfId="0" applyFont="1" applyFill="1" applyBorder="1" applyAlignment="1">
      <alignment horizontal="center"/>
    </xf>
    <xf numFmtId="0" fontId="45" fillId="5" borderId="10" xfId="0" applyFont="1" applyFill="1" applyBorder="1" applyAlignment="1">
      <alignment horizontal="center" vertical="center" wrapText="1"/>
    </xf>
    <xf numFmtId="0" fontId="45" fillId="5" borderId="11" xfId="0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45" fillId="5" borderId="3" xfId="0" applyFont="1" applyFill="1" applyBorder="1" applyAlignment="1">
      <alignment horizontal="center" vertical="center" wrapText="1"/>
    </xf>
    <xf numFmtId="0" fontId="45" fillId="5" borderId="0" xfId="0" applyFont="1" applyFill="1" applyBorder="1" applyAlignment="1">
      <alignment horizontal="center" vertical="center" wrapText="1"/>
    </xf>
    <xf numFmtId="0" fontId="45" fillId="5" borderId="8" xfId="0" applyFont="1" applyFill="1" applyBorder="1" applyAlignment="1">
      <alignment horizontal="center" vertical="center" wrapText="1"/>
    </xf>
    <xf numFmtId="0" fontId="45" fillId="5" borderId="3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5" borderId="8" xfId="0" applyFont="1" applyFill="1" applyBorder="1" applyAlignment="1">
      <alignment horizontal="center"/>
    </xf>
    <xf numFmtId="0" fontId="45" fillId="5" borderId="2" xfId="0" applyFont="1" applyFill="1" applyBorder="1" applyAlignment="1">
      <alignment horizontal="justify" vertical="center"/>
    </xf>
    <xf numFmtId="0" fontId="45" fillId="5" borderId="7" xfId="0" applyFont="1" applyFill="1" applyBorder="1" applyAlignment="1">
      <alignment horizontal="justify" vertical="center"/>
    </xf>
    <xf numFmtId="0" fontId="67" fillId="0" borderId="5" xfId="0" applyFont="1" applyBorder="1" applyAlignment="1">
      <alignment horizontal="justify" vertical="center"/>
    </xf>
    <xf numFmtId="0" fontId="48" fillId="5" borderId="3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5" borderId="1" xfId="0" applyFont="1" applyFill="1" applyBorder="1" applyAlignment="1">
      <alignment horizontal="center"/>
    </xf>
    <xf numFmtId="0" fontId="47" fillId="0" borderId="15" xfId="0" quotePrefix="1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0" fontId="45" fillId="8" borderId="10" xfId="5" applyFont="1" applyFill="1" applyBorder="1" applyAlignment="1">
      <alignment horizontal="center"/>
    </xf>
    <xf numFmtId="0" fontId="45" fillId="8" borderId="12" xfId="5" applyFont="1" applyFill="1" applyBorder="1" applyAlignment="1">
      <alignment horizontal="center"/>
    </xf>
    <xf numFmtId="4" fontId="8" fillId="8" borderId="10" xfId="5" applyNumberFormat="1" applyFont="1" applyFill="1" applyBorder="1" applyAlignment="1">
      <alignment horizontal="center"/>
    </xf>
    <xf numFmtId="4" fontId="8" fillId="8" borderId="11" xfId="5" applyNumberFormat="1" applyFont="1" applyFill="1" applyBorder="1" applyAlignment="1">
      <alignment horizontal="center"/>
    </xf>
    <xf numFmtId="4" fontId="8" fillId="8" borderId="12" xfId="5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31" fillId="5" borderId="15" xfId="0" applyNumberFormat="1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6" fillId="0" borderId="0" xfId="5" applyFont="1" applyAlignment="1">
      <alignment horizontal="center"/>
    </xf>
    <xf numFmtId="0" fontId="29" fillId="9" borderId="1" xfId="0" applyFont="1" applyFill="1" applyBorder="1" applyAlignment="1">
      <alignment horizontal="center" vertical="center"/>
    </xf>
    <xf numFmtId="0" fontId="29" fillId="9" borderId="2" xfId="0" applyFont="1" applyFill="1" applyBorder="1" applyAlignment="1">
      <alignment horizontal="center"/>
    </xf>
    <xf numFmtId="0" fontId="29" fillId="9" borderId="5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9" fillId="9" borderId="2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/>
    </xf>
    <xf numFmtId="0" fontId="29" fillId="9" borderId="14" xfId="0" applyFont="1" applyFill="1" applyBorder="1" applyAlignment="1">
      <alignment horizontal="center" vertical="center"/>
    </xf>
    <xf numFmtId="0" fontId="29" fillId="9" borderId="10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8" fillId="5" borderId="10" xfId="0" applyFont="1" applyFill="1" applyBorder="1" applyAlignment="1">
      <alignment horizontal="center" wrapText="1"/>
    </xf>
    <xf numFmtId="0" fontId="48" fillId="5" borderId="11" xfId="0" applyFont="1" applyFill="1" applyBorder="1" applyAlignment="1">
      <alignment horizontal="center" wrapText="1"/>
    </xf>
    <xf numFmtId="0" fontId="48" fillId="5" borderId="12" xfId="0" applyFont="1" applyFill="1" applyBorder="1" applyAlignment="1">
      <alignment horizontal="center" wrapText="1"/>
    </xf>
    <xf numFmtId="0" fontId="48" fillId="5" borderId="3" xfId="0" applyFont="1" applyFill="1" applyBorder="1" applyAlignment="1">
      <alignment horizontal="center" wrapText="1"/>
    </xf>
    <xf numFmtId="0" fontId="48" fillId="5" borderId="0" xfId="0" applyFont="1" applyFill="1" applyBorder="1" applyAlignment="1">
      <alignment horizontal="center" wrapText="1"/>
    </xf>
    <xf numFmtId="0" fontId="48" fillId="5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1" fillId="0" borderId="9" xfId="5" applyFont="1" applyFill="1" applyBorder="1" applyAlignment="1">
      <alignment horizontal="left" vertical="center" wrapText="1"/>
    </xf>
    <xf numFmtId="0" fontId="31" fillId="0" borderId="0" xfId="5" applyFont="1" applyBorder="1" applyAlignment="1">
      <alignment horizontal="left" vertical="top" wrapText="1"/>
    </xf>
    <xf numFmtId="0" fontId="99" fillId="0" borderId="0" xfId="5" applyFont="1" applyAlignment="1">
      <alignment horizontal="center"/>
    </xf>
    <xf numFmtId="0" fontId="100" fillId="0" borderId="0" xfId="5" applyFont="1" applyAlignment="1">
      <alignment horizontal="center"/>
    </xf>
    <xf numFmtId="0" fontId="31" fillId="0" borderId="9" xfId="5" applyFont="1" applyBorder="1" applyAlignment="1">
      <alignment horizontal="left" vertical="center" wrapText="1"/>
    </xf>
    <xf numFmtId="0" fontId="10" fillId="0" borderId="0" xfId="5" applyFont="1" applyFill="1" applyBorder="1" applyAlignment="1">
      <alignment horizontal="left" wrapText="1"/>
    </xf>
    <xf numFmtId="0" fontId="31" fillId="0" borderId="15" xfId="5" applyFont="1" applyBorder="1" applyAlignment="1">
      <alignment horizontal="left" vertical="center" wrapText="1"/>
    </xf>
    <xf numFmtId="0" fontId="31" fillId="0" borderId="13" xfId="5" applyFont="1" applyBorder="1" applyAlignment="1">
      <alignment horizontal="left" vertical="center" wrapText="1"/>
    </xf>
    <xf numFmtId="0" fontId="31" fillId="0" borderId="14" xfId="5" applyFont="1" applyBorder="1" applyAlignment="1">
      <alignment horizontal="left" vertical="center" wrapText="1"/>
    </xf>
    <xf numFmtId="0" fontId="9" fillId="0" borderId="0" xfId="5" applyFont="1" applyAlignment="1">
      <alignment horizontal="center"/>
    </xf>
    <xf numFmtId="0" fontId="15" fillId="0" borderId="0" xfId="5" applyFont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03" fillId="0" borderId="0" xfId="5" applyFont="1" applyAlignment="1">
      <alignment horizontal="center"/>
    </xf>
    <xf numFmtId="0" fontId="46" fillId="0" borderId="9" xfId="0" applyFont="1" applyFill="1" applyBorder="1" applyAlignment="1">
      <alignment horizontal="center"/>
    </xf>
    <xf numFmtId="164" fontId="9" fillId="0" borderId="9" xfId="5" applyNumberFormat="1" applyFont="1" applyFill="1" applyBorder="1" applyAlignment="1">
      <alignment horizontal="left" vertical="center" wrapText="1"/>
    </xf>
    <xf numFmtId="0" fontId="106" fillId="0" borderId="0" xfId="5" applyFont="1" applyAlignment="1">
      <alignment horizontal="center"/>
    </xf>
    <xf numFmtId="3" fontId="0" fillId="0" borderId="0" xfId="0" applyNumberFormat="1" applyFont="1" applyBorder="1"/>
    <xf numFmtId="3" fontId="0" fillId="0" borderId="9" xfId="0" applyNumberFormat="1" applyFont="1" applyBorder="1"/>
    <xf numFmtId="1" fontId="15" fillId="0" borderId="7" xfId="1" applyNumberFormat="1" applyFont="1" applyBorder="1" applyAlignment="1">
      <alignment horizontal="right"/>
    </xf>
    <xf numFmtId="1" fontId="15" fillId="0" borderId="7" xfId="1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1" fontId="6" fillId="0" borderId="7" xfId="0" applyNumberFormat="1" applyFont="1" applyFill="1" applyBorder="1" applyAlignment="1">
      <alignment horizontal="right"/>
    </xf>
    <xf numFmtId="3" fontId="15" fillId="0" borderId="7" xfId="1" applyNumberFormat="1" applyFont="1" applyBorder="1" applyAlignment="1">
      <alignment horizontal="right"/>
    </xf>
    <xf numFmtId="3" fontId="47" fillId="0" borderId="0" xfId="0" applyNumberFormat="1" applyFont="1"/>
  </cellXfs>
  <cellStyles count="16">
    <cellStyle name="Millares" xfId="1" builtinId="3"/>
    <cellStyle name="Millares 2" xfId="2"/>
    <cellStyle name="Millares 2 2" xfId="3"/>
    <cellStyle name="Moneda" xfId="4" builtinId="4"/>
    <cellStyle name="Normal" xfId="0" builtinId="0"/>
    <cellStyle name="Normal 10" xfId="14"/>
    <cellStyle name="Normal 2" xfId="5"/>
    <cellStyle name="Normal 2 2" xfId="15"/>
    <cellStyle name="Normal 3" xfId="6"/>
    <cellStyle name="Normal 4" xfId="7"/>
    <cellStyle name="Normal 4 2" xfId="8"/>
    <cellStyle name="Normal 5" xfId="9"/>
    <cellStyle name="Normal 6" xfId="10"/>
    <cellStyle name="Normal 7" xfId="11"/>
    <cellStyle name="Normal 8" xfId="12"/>
    <cellStyle name="Normal 9" xfId="1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3399FF"/>
      <color rgb="FFFF6600"/>
      <color rgb="FFFF3300"/>
      <color rgb="FF4F009E"/>
      <color rgb="FFCC99FF"/>
      <color rgb="FFFF33CC"/>
      <color rgb="FFF27F68"/>
      <color rgb="FFCC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195942</xdr:colOff>
      <xdr:row>9</xdr:row>
      <xdr:rowOff>65314</xdr:rowOff>
    </xdr:from>
    <xdr:to>
      <xdr:col>5</xdr:col>
      <xdr:colOff>364670</xdr:colOff>
      <xdr:row>15</xdr:row>
      <xdr:rowOff>119743</xdr:rowOff>
    </xdr:to>
    <xdr:pic>
      <xdr:nvPicPr>
        <xdr:cNvPr id="4" name="Picture 2" descr="M:\000000_DAF_2018\LOGOTIPO_20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785256" y="1730828"/>
          <a:ext cx="2552700" cy="116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28575</xdr:rowOff>
    </xdr:from>
    <xdr:to>
      <xdr:col>2</xdr:col>
      <xdr:colOff>55373</xdr:colOff>
      <xdr:row>5</xdr:row>
      <xdr:rowOff>98715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90500" y="447675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214313</xdr:colOff>
      <xdr:row>0</xdr:row>
      <xdr:rowOff>35719</xdr:rowOff>
    </xdr:from>
    <xdr:to>
      <xdr:col>0</xdr:col>
      <xdr:colOff>809625</xdr:colOff>
      <xdr:row>1</xdr:row>
      <xdr:rowOff>226558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14313" y="35719"/>
          <a:ext cx="595312" cy="428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2</xdr:col>
      <xdr:colOff>133350</xdr:colOff>
      <xdr:row>0</xdr:row>
      <xdr:rowOff>28575</xdr:rowOff>
    </xdr:to>
    <xdr:pic>
      <xdr:nvPicPr>
        <xdr:cNvPr id="3" name="Picture 1" descr="http://i.esmas.com/image/0/000/005/480/NT_infodf.jpg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285750</xdr:colOff>
      <xdr:row>0</xdr:row>
      <xdr:rowOff>28575</xdr:rowOff>
    </xdr:to>
    <xdr:pic>
      <xdr:nvPicPr>
        <xdr:cNvPr id="2" name="Picture 1" descr="http://i.esmas.com/image/0/000/005/480/NT_infodf.jpg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368012</xdr:colOff>
      <xdr:row>0</xdr:row>
      <xdr:rowOff>0</xdr:rowOff>
    </xdr:from>
    <xdr:to>
      <xdr:col>1</xdr:col>
      <xdr:colOff>1244744</xdr:colOff>
      <xdr:row>2</xdr:row>
      <xdr:rowOff>140710</xdr:rowOff>
    </xdr:to>
    <xdr:pic>
      <xdr:nvPicPr>
        <xdr:cNvPr id="5" name="Picture 2" descr="M:\000000_DAF_2018\LOGOTIPO_20.jpg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941677" y="0"/>
          <a:ext cx="876732" cy="57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25978</xdr:colOff>
      <xdr:row>0</xdr:row>
      <xdr:rowOff>0</xdr:rowOff>
    </xdr:from>
    <xdr:to>
      <xdr:col>1</xdr:col>
      <xdr:colOff>493524</xdr:colOff>
      <xdr:row>3</xdr:row>
      <xdr:rowOff>144608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5978" y="0"/>
          <a:ext cx="987091" cy="684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25978</xdr:colOff>
      <xdr:row>0</xdr:row>
      <xdr:rowOff>216479</xdr:rowOff>
    </xdr:from>
    <xdr:to>
      <xdr:col>1</xdr:col>
      <xdr:colOff>614751</xdr:colOff>
      <xdr:row>3</xdr:row>
      <xdr:rowOff>118632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5978" y="216479"/>
          <a:ext cx="969773" cy="664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645923</xdr:colOff>
      <xdr:row>6</xdr:row>
      <xdr:rowOff>22515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9050" y="533400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69272</xdr:colOff>
      <xdr:row>1</xdr:row>
      <xdr:rowOff>190500</xdr:rowOff>
    </xdr:from>
    <xdr:to>
      <xdr:col>0</xdr:col>
      <xdr:colOff>1039045</xdr:colOff>
      <xdr:row>5</xdr:row>
      <xdr:rowOff>75336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69272" y="355023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104775</xdr:rowOff>
    </xdr:from>
    <xdr:to>
      <xdr:col>1</xdr:col>
      <xdr:colOff>560198</xdr:colOff>
      <xdr:row>6</xdr:row>
      <xdr:rowOff>165390</xdr:rowOff>
    </xdr:to>
    <xdr:pic>
      <xdr:nvPicPr>
        <xdr:cNvPr id="3" name="Picture 2" descr="M:\000000_DAF_2018\LOGOTIPO_20.jpg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8575" y="561975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285750</xdr:rowOff>
    </xdr:from>
    <xdr:to>
      <xdr:col>1</xdr:col>
      <xdr:colOff>419100</xdr:colOff>
      <xdr:row>3</xdr:row>
      <xdr:rowOff>21417</xdr:rowOff>
    </xdr:to>
    <xdr:pic>
      <xdr:nvPicPr>
        <xdr:cNvPr id="4" name="Picture 2" descr="M:\000000_DAF_2018\LOGOTIPO_20.jpg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257175" y="285750"/>
          <a:ext cx="809625" cy="583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76200</xdr:rowOff>
    </xdr:from>
    <xdr:to>
      <xdr:col>0</xdr:col>
      <xdr:colOff>1076325</xdr:colOff>
      <xdr:row>1</xdr:row>
      <xdr:rowOff>76200</xdr:rowOff>
    </xdr:to>
    <xdr:pic>
      <xdr:nvPicPr>
        <xdr:cNvPr id="2" name="Picture 1" descr="http://i.esmas.com/image/0/000/005/480/NT_infodf.jpg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</xdr:row>
      <xdr:rowOff>38100</xdr:rowOff>
    </xdr:from>
    <xdr:to>
      <xdr:col>0</xdr:col>
      <xdr:colOff>1017398</xdr:colOff>
      <xdr:row>4</xdr:row>
      <xdr:rowOff>108240</xdr:rowOff>
    </xdr:to>
    <xdr:pic>
      <xdr:nvPicPr>
        <xdr:cNvPr id="5" name="Picture 2" descr="M:\000000_DAF_2018\LOGOTIPO_20.jpg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47625" y="514350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76200</xdr:rowOff>
    </xdr:from>
    <xdr:to>
      <xdr:col>0</xdr:col>
      <xdr:colOff>1076325</xdr:colOff>
      <xdr:row>1</xdr:row>
      <xdr:rowOff>76200</xdr:rowOff>
    </xdr:to>
    <xdr:pic>
      <xdr:nvPicPr>
        <xdr:cNvPr id="2" name="Picture 1" descr="http://i.esmas.com/image/0/000/005/480/NT_infodf.jp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0</xdr:col>
      <xdr:colOff>1112648</xdr:colOff>
      <xdr:row>4</xdr:row>
      <xdr:rowOff>79665</xdr:rowOff>
    </xdr:to>
    <xdr:pic>
      <xdr:nvPicPr>
        <xdr:cNvPr id="5" name="Picture 2" descr="M:\000000_DAF_2018\LOGOTIPO_20.jpg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42875" y="371475"/>
          <a:ext cx="969773" cy="69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preciacion%20revaluacion%20Activos%20Mayo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aola\AppData\Local\Microsoft\Windows\Temporary%20Internet%20Files\Content.IE5\17VBN706\Users\ARACEL~1.CRU\AppData\Local\Temp\notesC7A056\001%20%20Enero%20%20Estados%20Financier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 INVENTARIO"/>
      <sheetName val="ANALITICAS"/>
      <sheetName val="CONCILIACION"/>
      <sheetName val="CALCULOS"/>
      <sheetName val="POL DEP"/>
      <sheetName val="POL REV"/>
      <sheetName val="POL REV DEP"/>
      <sheetName val="INPC"/>
      <sheetName val="CATALOGOS"/>
    </sheetNames>
    <sheetDataSet>
      <sheetData sheetId="0" refreshError="1"/>
      <sheetData sheetId="1" refreshError="1"/>
      <sheetData sheetId="2">
        <row r="1">
          <cell r="B1" t="str">
            <v>CTA</v>
          </cell>
          <cell r="C1" t="str">
            <v>SCTA</v>
          </cell>
          <cell r="D1" t="str">
            <v>SSCTA</v>
          </cell>
          <cell r="E1" t="str">
            <v>SSSCTA</v>
          </cell>
          <cell r="G1" t="str">
            <v>No. DE CUENTA</v>
          </cell>
          <cell r="H1" t="str">
            <v>DESCRIPCION DE LA CUENTA</v>
          </cell>
          <cell r="I1" t="str">
            <v>S.INICIAL</v>
          </cell>
          <cell r="J1" t="str">
            <v>DEBE</v>
          </cell>
          <cell r="K1" t="str">
            <v>HABER</v>
          </cell>
          <cell r="L1" t="str">
            <v>S.FINAL</v>
          </cell>
        </row>
        <row r="2">
          <cell r="B2">
            <v>1201</v>
          </cell>
          <cell r="C2" t="e">
            <v>#VALUE!</v>
          </cell>
          <cell r="D2">
            <v>0</v>
          </cell>
          <cell r="E2">
            <v>0</v>
          </cell>
          <cell r="G2" t="str">
            <v>001 1201 0 0000000 0</v>
          </cell>
          <cell r="H2" t="str">
            <v>TERRENOS</v>
          </cell>
          <cell r="I2">
            <v>26</v>
          </cell>
          <cell r="J2">
            <v>0</v>
          </cell>
          <cell r="K2">
            <v>0</v>
          </cell>
          <cell r="L2">
            <v>26</v>
          </cell>
        </row>
        <row r="3">
          <cell r="B3">
            <v>1201</v>
          </cell>
          <cell r="C3" t="e">
            <v>#VALUE!</v>
          </cell>
          <cell r="D3">
            <v>0</v>
          </cell>
          <cell r="E3">
            <v>0</v>
          </cell>
          <cell r="G3" t="str">
            <v>001 1201 1 0000000 0</v>
          </cell>
          <cell r="H3" t="str">
            <v>OFICINAS CENTRALES</v>
          </cell>
          <cell r="I3">
            <v>26</v>
          </cell>
          <cell r="J3">
            <v>0</v>
          </cell>
          <cell r="K3">
            <v>0</v>
          </cell>
          <cell r="L3">
            <v>26</v>
          </cell>
        </row>
        <row r="4">
          <cell r="B4">
            <v>1201</v>
          </cell>
          <cell r="C4" t="e">
            <v>#VALUE!</v>
          </cell>
          <cell r="D4">
            <v>1</v>
          </cell>
          <cell r="E4">
            <v>0</v>
          </cell>
          <cell r="G4" t="str">
            <v>001 1201 1 0000001 0</v>
          </cell>
          <cell r="H4" t="str">
            <v>TERRENOS</v>
          </cell>
          <cell r="I4">
            <v>26</v>
          </cell>
          <cell r="J4">
            <v>0</v>
          </cell>
          <cell r="K4">
            <v>0</v>
          </cell>
          <cell r="L4">
            <v>26</v>
          </cell>
        </row>
        <row r="5">
          <cell r="B5">
            <v>1201</v>
          </cell>
          <cell r="C5" t="e">
            <v>#VALUE!</v>
          </cell>
          <cell r="D5">
            <v>1</v>
          </cell>
          <cell r="E5">
            <v>1</v>
          </cell>
          <cell r="G5" t="str">
            <v>001 1201 1 0000001 1</v>
          </cell>
          <cell r="H5" t="str">
            <v>TERRENOS</v>
          </cell>
          <cell r="I5">
            <v>26</v>
          </cell>
          <cell r="J5">
            <v>0</v>
          </cell>
          <cell r="K5">
            <v>0</v>
          </cell>
          <cell r="L5">
            <v>26</v>
          </cell>
        </row>
        <row r="6">
          <cell r="B6" t="e">
            <v>#VALUE!</v>
          </cell>
          <cell r="C6" t="e">
            <v>#VALUE!</v>
          </cell>
          <cell r="D6" t="e">
            <v>#VALUE!</v>
          </cell>
          <cell r="E6" t="e">
            <v>#VALUE!</v>
          </cell>
        </row>
        <row r="7">
          <cell r="B7" t="e">
            <v>#VALUE!</v>
          </cell>
          <cell r="C7" t="e">
            <v>#VALUE!</v>
          </cell>
          <cell r="D7" t="e">
            <v>#VALUE!</v>
          </cell>
          <cell r="E7" t="e">
            <v>#VALUE!</v>
          </cell>
        </row>
        <row r="8">
          <cell r="B8">
            <v>1203</v>
          </cell>
          <cell r="C8" t="e">
            <v>#VALUE!</v>
          </cell>
          <cell r="D8">
            <v>0</v>
          </cell>
          <cell r="E8">
            <v>0</v>
          </cell>
          <cell r="G8" t="str">
            <v>001 1203 0 0000000 0</v>
          </cell>
          <cell r="H8" t="str">
            <v>EDIFICIOS Y CONSTRUCCIONES</v>
          </cell>
          <cell r="I8">
            <v>14449999.99</v>
          </cell>
          <cell r="J8">
            <v>0</v>
          </cell>
          <cell r="K8">
            <v>0</v>
          </cell>
          <cell r="L8">
            <v>14449999.99</v>
          </cell>
        </row>
        <row r="9">
          <cell r="B9">
            <v>1203</v>
          </cell>
          <cell r="C9" t="e">
            <v>#VALUE!</v>
          </cell>
          <cell r="D9">
            <v>0</v>
          </cell>
          <cell r="E9">
            <v>0</v>
          </cell>
          <cell r="G9" t="str">
            <v>001 1203 1 0000000 0</v>
          </cell>
          <cell r="H9" t="str">
            <v>OFICINAS CENTRALES</v>
          </cell>
          <cell r="I9">
            <v>14449999.99</v>
          </cell>
          <cell r="J9">
            <v>0</v>
          </cell>
          <cell r="K9">
            <v>0</v>
          </cell>
          <cell r="L9">
            <v>14449999.99</v>
          </cell>
        </row>
        <row r="10">
          <cell r="B10">
            <v>1203</v>
          </cell>
          <cell r="C10" t="e">
            <v>#VALUE!</v>
          </cell>
          <cell r="D10">
            <v>1</v>
          </cell>
          <cell r="E10">
            <v>0</v>
          </cell>
          <cell r="G10" t="str">
            <v>001 1203 1 0000001 0</v>
          </cell>
          <cell r="H10" t="str">
            <v>EDIFICIOS Y CONSTRUCCIONES</v>
          </cell>
          <cell r="I10">
            <v>14449999.99</v>
          </cell>
          <cell r="J10">
            <v>0</v>
          </cell>
          <cell r="K10">
            <v>0</v>
          </cell>
          <cell r="L10">
            <v>14449999.99</v>
          </cell>
        </row>
        <row r="11">
          <cell r="B11">
            <v>1203</v>
          </cell>
          <cell r="C11" t="e">
            <v>#VALUE!</v>
          </cell>
          <cell r="D11">
            <v>1</v>
          </cell>
          <cell r="E11">
            <v>1</v>
          </cell>
          <cell r="G11" t="str">
            <v>001 1203 1 0000001 1</v>
          </cell>
          <cell r="H11" t="str">
            <v>EDIFICIOS Y CONSTRUCCIONES</v>
          </cell>
          <cell r="I11">
            <v>14449999.99</v>
          </cell>
          <cell r="J11">
            <v>0</v>
          </cell>
          <cell r="K11">
            <v>0</v>
          </cell>
          <cell r="L11">
            <v>14449999.99</v>
          </cell>
        </row>
        <row r="12">
          <cell r="B12" t="e">
            <v>#VALUE!</v>
          </cell>
          <cell r="C12" t="e">
            <v>#VALUE!</v>
          </cell>
          <cell r="D12" t="e">
            <v>#VALUE!</v>
          </cell>
          <cell r="E12" t="e">
            <v>#VALUE!</v>
          </cell>
        </row>
        <row r="13">
          <cell r="B13" t="e">
            <v>#VALUE!</v>
          </cell>
          <cell r="C13" t="e">
            <v>#VALUE!</v>
          </cell>
          <cell r="D13" t="e">
            <v>#VALUE!</v>
          </cell>
          <cell r="E13" t="e">
            <v>#VALUE!</v>
          </cell>
        </row>
        <row r="14">
          <cell r="B14">
            <v>1204</v>
          </cell>
          <cell r="C14" t="e">
            <v>#VALUE!</v>
          </cell>
          <cell r="D14">
            <v>0</v>
          </cell>
          <cell r="E14">
            <v>0</v>
          </cell>
          <cell r="G14" t="str">
            <v>001 1204 0 0000000 0</v>
          </cell>
          <cell r="H14" t="str">
            <v>REVALUACION DE EDIFICIOS Y CONSTRUCCIONES</v>
          </cell>
          <cell r="I14">
            <v>543181.01</v>
          </cell>
          <cell r="J14">
            <v>0</v>
          </cell>
          <cell r="K14">
            <v>0</v>
          </cell>
          <cell r="L14">
            <v>543181.01</v>
          </cell>
        </row>
        <row r="15">
          <cell r="B15">
            <v>1204</v>
          </cell>
          <cell r="C15" t="e">
            <v>#VALUE!</v>
          </cell>
          <cell r="D15">
            <v>0</v>
          </cell>
          <cell r="E15">
            <v>0</v>
          </cell>
          <cell r="G15" t="str">
            <v>001 1204 1 0000000 0</v>
          </cell>
          <cell r="H15" t="str">
            <v>OFICINAS CENTRALES</v>
          </cell>
          <cell r="I15">
            <v>543181.01</v>
          </cell>
          <cell r="J15">
            <v>0</v>
          </cell>
          <cell r="K15">
            <v>0</v>
          </cell>
          <cell r="L15">
            <v>543181.01</v>
          </cell>
        </row>
        <row r="16">
          <cell r="B16">
            <v>1204</v>
          </cell>
          <cell r="C16" t="e">
            <v>#VALUE!</v>
          </cell>
          <cell r="D16">
            <v>1</v>
          </cell>
          <cell r="E16">
            <v>0</v>
          </cell>
          <cell r="G16" t="str">
            <v>001 1204 1 0000001 0</v>
          </cell>
          <cell r="H16" t="str">
            <v>EDIFICIOS Y CONSTRUCCIONES</v>
          </cell>
          <cell r="I16">
            <v>543181.01</v>
          </cell>
          <cell r="J16">
            <v>0</v>
          </cell>
          <cell r="K16">
            <v>0</v>
          </cell>
          <cell r="L16">
            <v>543181.01</v>
          </cell>
        </row>
        <row r="17">
          <cell r="B17">
            <v>1204</v>
          </cell>
          <cell r="C17" t="e">
            <v>#VALUE!</v>
          </cell>
          <cell r="D17">
            <v>1</v>
          </cell>
          <cell r="E17">
            <v>1</v>
          </cell>
          <cell r="G17" t="str">
            <v>001 1204 1 0000001 1</v>
          </cell>
          <cell r="H17" t="str">
            <v>EJERCICIOS ANTERIORES</v>
          </cell>
          <cell r="I17">
            <v>543181.01</v>
          </cell>
          <cell r="J17">
            <v>0</v>
          </cell>
          <cell r="K17">
            <v>0</v>
          </cell>
          <cell r="L17">
            <v>543181.01</v>
          </cell>
        </row>
        <row r="18">
          <cell r="B18" t="e">
            <v>#VALUE!</v>
          </cell>
          <cell r="C18" t="e">
            <v>#VALUE!</v>
          </cell>
          <cell r="D18" t="e">
            <v>#VALUE!</v>
          </cell>
          <cell r="E18" t="e">
            <v>#VALUE!</v>
          </cell>
        </row>
        <row r="19">
          <cell r="B19" t="e">
            <v>#VALUE!</v>
          </cell>
          <cell r="C19" t="e">
            <v>#VALUE!</v>
          </cell>
          <cell r="D19" t="e">
            <v>#VALUE!</v>
          </cell>
          <cell r="E19" t="e">
            <v>#VALUE!</v>
          </cell>
        </row>
        <row r="20">
          <cell r="B20">
            <v>1205</v>
          </cell>
          <cell r="C20" t="e">
            <v>#VALUE!</v>
          </cell>
          <cell r="D20">
            <v>0</v>
          </cell>
          <cell r="E20">
            <v>0</v>
          </cell>
          <cell r="G20" t="str">
            <v>001 1205 0 0000000 0</v>
          </cell>
          <cell r="H20" t="str">
            <v>DEPRECIACION ACUMULADA DE EDIFICIOS Y CONSTRUCCIONES</v>
          </cell>
          <cell r="I20">
            <v>2167500</v>
          </cell>
          <cell r="J20">
            <v>0</v>
          </cell>
          <cell r="K20">
            <v>180625</v>
          </cell>
          <cell r="L20">
            <v>2348125</v>
          </cell>
        </row>
        <row r="21">
          <cell r="B21">
            <v>1205</v>
          </cell>
          <cell r="C21" t="e">
            <v>#VALUE!</v>
          </cell>
          <cell r="D21">
            <v>0</v>
          </cell>
          <cell r="E21">
            <v>0</v>
          </cell>
          <cell r="G21" t="str">
            <v>001 1205 1 0000000 0</v>
          </cell>
          <cell r="H21" t="str">
            <v>OFICINAS CENTRALES</v>
          </cell>
          <cell r="I21">
            <v>2167500</v>
          </cell>
          <cell r="J21">
            <v>0</v>
          </cell>
          <cell r="K21">
            <v>180625</v>
          </cell>
          <cell r="L21">
            <v>2348125</v>
          </cell>
        </row>
        <row r="22">
          <cell r="B22">
            <v>1205</v>
          </cell>
          <cell r="C22" t="e">
            <v>#VALUE!</v>
          </cell>
          <cell r="D22">
            <v>1</v>
          </cell>
          <cell r="E22">
            <v>0</v>
          </cell>
          <cell r="G22" t="str">
            <v>001 1205 1 0000001 0</v>
          </cell>
          <cell r="H22" t="str">
            <v>EDIFICIOS Y CONSTRUCCIONES</v>
          </cell>
          <cell r="I22">
            <v>2167500</v>
          </cell>
          <cell r="J22">
            <v>0</v>
          </cell>
          <cell r="K22">
            <v>180625</v>
          </cell>
          <cell r="L22">
            <v>2348125</v>
          </cell>
        </row>
        <row r="23">
          <cell r="B23">
            <v>1205</v>
          </cell>
          <cell r="C23" t="e">
            <v>#VALUE!</v>
          </cell>
          <cell r="D23">
            <v>1</v>
          </cell>
          <cell r="E23">
            <v>1</v>
          </cell>
          <cell r="G23" t="str">
            <v>001 1205 1 0000001 1</v>
          </cell>
          <cell r="H23" t="str">
            <v>EJERCICIOS ANTERIORES</v>
          </cell>
          <cell r="I23">
            <v>2167500</v>
          </cell>
          <cell r="J23">
            <v>0</v>
          </cell>
          <cell r="K23">
            <v>0</v>
          </cell>
          <cell r="L23">
            <v>2167500</v>
          </cell>
        </row>
        <row r="24">
          <cell r="B24">
            <v>1205</v>
          </cell>
          <cell r="C24" t="e">
            <v>#VALUE!</v>
          </cell>
          <cell r="D24">
            <v>1</v>
          </cell>
          <cell r="E24">
            <v>2</v>
          </cell>
          <cell r="G24" t="str">
            <v>001 1205 1 0000001 2</v>
          </cell>
          <cell r="H24" t="str">
            <v>EJERCICIO ACTUAL</v>
          </cell>
          <cell r="I24">
            <v>0</v>
          </cell>
          <cell r="J24">
            <v>0</v>
          </cell>
          <cell r="K24">
            <v>180625</v>
          </cell>
          <cell r="L24">
            <v>180625</v>
          </cell>
        </row>
        <row r="25">
          <cell r="B25" t="e">
            <v>#VALUE!</v>
          </cell>
          <cell r="C25" t="e">
            <v>#VALUE!</v>
          </cell>
          <cell r="D25" t="e">
            <v>#VALUE!</v>
          </cell>
          <cell r="E25" t="e">
            <v>#VALUE!</v>
          </cell>
        </row>
        <row r="26">
          <cell r="B26" t="e">
            <v>#VALUE!</v>
          </cell>
          <cell r="C26" t="e">
            <v>#VALUE!</v>
          </cell>
          <cell r="D26" t="e">
            <v>#VALUE!</v>
          </cell>
          <cell r="E26" t="e">
            <v>#VALUE!</v>
          </cell>
        </row>
        <row r="27">
          <cell r="B27">
            <v>1206</v>
          </cell>
          <cell r="C27" t="e">
            <v>#VALUE!</v>
          </cell>
          <cell r="D27">
            <v>0</v>
          </cell>
          <cell r="E27">
            <v>0</v>
          </cell>
          <cell r="G27" t="str">
            <v>001 1206 0 0000000 0</v>
          </cell>
          <cell r="H27" t="str">
            <v>REVALUACION DE LA DEPRECIACION ACUMULADA DE EDIFICIOS Y CONSTRUCCIONES</v>
          </cell>
          <cell r="I27">
            <v>27159.05</v>
          </cell>
          <cell r="J27">
            <v>0</v>
          </cell>
          <cell r="K27">
            <v>0</v>
          </cell>
          <cell r="L27">
            <v>27159.05</v>
          </cell>
        </row>
        <row r="28">
          <cell r="B28">
            <v>1206</v>
          </cell>
          <cell r="C28" t="e">
            <v>#VALUE!</v>
          </cell>
          <cell r="D28">
            <v>0</v>
          </cell>
          <cell r="E28">
            <v>0</v>
          </cell>
          <cell r="G28" t="str">
            <v>001 1206 1 0000000 0</v>
          </cell>
          <cell r="H28" t="str">
            <v>OFICINAS CENTRALES</v>
          </cell>
          <cell r="I28">
            <v>27159.05</v>
          </cell>
          <cell r="J28">
            <v>0</v>
          </cell>
          <cell r="K28">
            <v>0</v>
          </cell>
          <cell r="L28">
            <v>27159.05</v>
          </cell>
        </row>
        <row r="29">
          <cell r="B29">
            <v>1206</v>
          </cell>
          <cell r="C29" t="e">
            <v>#VALUE!</v>
          </cell>
          <cell r="D29">
            <v>1</v>
          </cell>
          <cell r="E29">
            <v>0</v>
          </cell>
          <cell r="G29" t="str">
            <v>001 1206 1 0000001 0</v>
          </cell>
          <cell r="H29" t="str">
            <v>EDIFICIOS Y CONSTRUCCIONES</v>
          </cell>
          <cell r="I29">
            <v>27159.05</v>
          </cell>
          <cell r="J29">
            <v>0</v>
          </cell>
          <cell r="K29">
            <v>0</v>
          </cell>
          <cell r="L29">
            <v>27159.05</v>
          </cell>
        </row>
        <row r="30">
          <cell r="B30">
            <v>1206</v>
          </cell>
          <cell r="C30" t="e">
            <v>#VALUE!</v>
          </cell>
          <cell r="D30">
            <v>1</v>
          </cell>
          <cell r="E30">
            <v>1</v>
          </cell>
          <cell r="G30" t="str">
            <v>001 1206 1 0000001 1</v>
          </cell>
          <cell r="H30" t="str">
            <v>EJERCICIOS ANTERIORES</v>
          </cell>
          <cell r="I30">
            <v>27159.05</v>
          </cell>
          <cell r="J30">
            <v>0</v>
          </cell>
          <cell r="K30">
            <v>0</v>
          </cell>
          <cell r="L30">
            <v>27159.05</v>
          </cell>
        </row>
        <row r="31">
          <cell r="B31" t="e">
            <v>#VALUE!</v>
          </cell>
          <cell r="C31" t="e">
            <v>#VALUE!</v>
          </cell>
          <cell r="D31" t="e">
            <v>#VALUE!</v>
          </cell>
          <cell r="E31" t="e">
            <v>#VALUE!</v>
          </cell>
        </row>
        <row r="32">
          <cell r="B32" t="e">
            <v>#VALUE!</v>
          </cell>
          <cell r="C32" t="e">
            <v>#VALUE!</v>
          </cell>
          <cell r="D32" t="e">
            <v>#VALUE!</v>
          </cell>
          <cell r="E32" t="e">
            <v>#VALUE!</v>
          </cell>
        </row>
        <row r="33">
          <cell r="B33">
            <v>1207</v>
          </cell>
          <cell r="C33" t="e">
            <v>#VALUE!</v>
          </cell>
          <cell r="D33">
            <v>0</v>
          </cell>
          <cell r="E33">
            <v>0</v>
          </cell>
          <cell r="G33" t="str">
            <v>001 1207 0 0000000 0</v>
          </cell>
          <cell r="H33" t="str">
            <v xml:space="preserve">MOBILIARIO Y EQUIPO </v>
          </cell>
          <cell r="I33">
            <v>8218565.5899999999</v>
          </cell>
          <cell r="J33">
            <v>0</v>
          </cell>
          <cell r="K33">
            <v>43017.54</v>
          </cell>
          <cell r="L33">
            <v>8175548.0499999998</v>
          </cell>
        </row>
        <row r="34">
          <cell r="B34">
            <v>1207</v>
          </cell>
          <cell r="C34" t="e">
            <v>#VALUE!</v>
          </cell>
          <cell r="D34">
            <v>0</v>
          </cell>
          <cell r="E34">
            <v>0</v>
          </cell>
          <cell r="G34" t="str">
            <v>001 1207 1 0000000 0</v>
          </cell>
          <cell r="H34" t="str">
            <v>OFICINAS CENTRALES</v>
          </cell>
          <cell r="I34">
            <v>8218565.5899999999</v>
          </cell>
          <cell r="J34">
            <v>0</v>
          </cell>
          <cell r="K34">
            <v>43017.54</v>
          </cell>
          <cell r="L34">
            <v>8175548.0499999998</v>
          </cell>
        </row>
        <row r="35">
          <cell r="B35">
            <v>1207</v>
          </cell>
          <cell r="C35" t="e">
            <v>#VALUE!</v>
          </cell>
          <cell r="D35">
            <v>1</v>
          </cell>
          <cell r="E35">
            <v>0</v>
          </cell>
          <cell r="G35" t="str">
            <v>001 1207 1 0000001 0</v>
          </cell>
          <cell r="H35" t="str">
            <v>EQUIPO DE COMUNICACION, CINEMATOGRAFICO Y FOTOGRAFICO</v>
          </cell>
          <cell r="I35">
            <v>2621019.85</v>
          </cell>
          <cell r="J35">
            <v>0</v>
          </cell>
          <cell r="K35">
            <v>43017.54</v>
          </cell>
          <cell r="L35">
            <v>2578002.31</v>
          </cell>
        </row>
        <row r="36">
          <cell r="B36">
            <v>1207</v>
          </cell>
          <cell r="C36" t="e">
            <v>#VALUE!</v>
          </cell>
          <cell r="D36">
            <v>1</v>
          </cell>
          <cell r="E36">
            <v>1</v>
          </cell>
          <cell r="G36" t="str">
            <v>001 1207 1 0000001 1</v>
          </cell>
          <cell r="H36" t="str">
            <v>EQUIPO DE COMUNICACION, CINEMATOGRAFICO Y FOTOGRAFICO</v>
          </cell>
          <cell r="I36">
            <v>2621019.85</v>
          </cell>
          <cell r="J36">
            <v>0</v>
          </cell>
          <cell r="K36">
            <v>43017.54</v>
          </cell>
          <cell r="L36">
            <v>2578002.31</v>
          </cell>
        </row>
        <row r="37">
          <cell r="B37">
            <v>1207</v>
          </cell>
          <cell r="C37" t="e">
            <v>#VALUE!</v>
          </cell>
          <cell r="D37">
            <v>2</v>
          </cell>
          <cell r="E37">
            <v>0</v>
          </cell>
          <cell r="G37" t="str">
            <v>001 1207 1 0000002 0</v>
          </cell>
          <cell r="H37" t="str">
            <v>EQUIPO DE PRODUCCION</v>
          </cell>
          <cell r="I37">
            <v>29775.13</v>
          </cell>
          <cell r="J37">
            <v>0</v>
          </cell>
          <cell r="K37">
            <v>0</v>
          </cell>
          <cell r="L37">
            <v>29775.13</v>
          </cell>
        </row>
        <row r="38">
          <cell r="B38">
            <v>1207</v>
          </cell>
          <cell r="C38" t="e">
            <v>#VALUE!</v>
          </cell>
          <cell r="D38">
            <v>2</v>
          </cell>
          <cell r="E38">
            <v>2</v>
          </cell>
          <cell r="G38" t="str">
            <v>001 1207 1 0000002 2</v>
          </cell>
          <cell r="H38" t="str">
            <v>EQUIPO DE PRODUCCION</v>
          </cell>
          <cell r="I38">
            <v>29775.13</v>
          </cell>
          <cell r="J38">
            <v>0</v>
          </cell>
          <cell r="K38">
            <v>0</v>
          </cell>
          <cell r="L38">
            <v>29775.13</v>
          </cell>
        </row>
        <row r="39">
          <cell r="B39">
            <v>1207</v>
          </cell>
          <cell r="C39" t="e">
            <v>#VALUE!</v>
          </cell>
          <cell r="D39">
            <v>3</v>
          </cell>
          <cell r="E39">
            <v>0</v>
          </cell>
          <cell r="G39" t="str">
            <v>001 1207 1 0000003 0</v>
          </cell>
          <cell r="H39" t="str">
            <v>EQUIPO DE MANTENIMIENTO Y SEGURIDAD</v>
          </cell>
          <cell r="I39">
            <v>408153.3</v>
          </cell>
          <cell r="J39">
            <v>0</v>
          </cell>
          <cell r="K39">
            <v>0</v>
          </cell>
          <cell r="L39">
            <v>408153.3</v>
          </cell>
        </row>
        <row r="40">
          <cell r="B40">
            <v>1207</v>
          </cell>
          <cell r="C40" t="e">
            <v>#VALUE!</v>
          </cell>
          <cell r="D40">
            <v>3</v>
          </cell>
          <cell r="E40">
            <v>3</v>
          </cell>
          <cell r="G40" t="str">
            <v>001 1207 1 0000003 3</v>
          </cell>
          <cell r="H40" t="str">
            <v>EQUIPO DE MANTENIMIENTO Y SEGURIDAD</v>
          </cell>
          <cell r="I40">
            <v>408153.3</v>
          </cell>
          <cell r="J40">
            <v>0</v>
          </cell>
          <cell r="K40">
            <v>0</v>
          </cell>
          <cell r="L40">
            <v>408153.3</v>
          </cell>
        </row>
        <row r="41">
          <cell r="B41">
            <v>1207</v>
          </cell>
          <cell r="C41" t="e">
            <v>#VALUE!</v>
          </cell>
          <cell r="D41">
            <v>5</v>
          </cell>
          <cell r="E41">
            <v>0</v>
          </cell>
          <cell r="G41" t="str">
            <v>001 1207 1 0000005 0</v>
          </cell>
          <cell r="H41" t="str">
            <v>EQUIPO PARA COMERCIOS</v>
          </cell>
          <cell r="I41">
            <v>43011</v>
          </cell>
          <cell r="J41">
            <v>0</v>
          </cell>
          <cell r="K41">
            <v>0</v>
          </cell>
          <cell r="L41">
            <v>43011</v>
          </cell>
        </row>
        <row r="42">
          <cell r="B42">
            <v>1207</v>
          </cell>
          <cell r="C42" t="e">
            <v>#VALUE!</v>
          </cell>
          <cell r="D42">
            <v>5</v>
          </cell>
          <cell r="E42">
            <v>5</v>
          </cell>
          <cell r="G42" t="str">
            <v>001 1207 1 0000005 5</v>
          </cell>
          <cell r="H42" t="str">
            <v>EQUIPO PARA COMERCIOS</v>
          </cell>
          <cell r="I42">
            <v>43011</v>
          </cell>
          <cell r="J42">
            <v>0</v>
          </cell>
          <cell r="K42">
            <v>0</v>
          </cell>
          <cell r="L42">
            <v>43011</v>
          </cell>
        </row>
        <row r="43">
          <cell r="B43">
            <v>1207</v>
          </cell>
          <cell r="C43" t="e">
            <v>#VALUE!</v>
          </cell>
          <cell r="D43">
            <v>6</v>
          </cell>
          <cell r="E43">
            <v>0</v>
          </cell>
          <cell r="G43" t="str">
            <v>001 1207 1 0000006 0</v>
          </cell>
          <cell r="H43" t="str">
            <v>MOBILIARIO PARA AULAS</v>
          </cell>
          <cell r="I43">
            <v>810.32</v>
          </cell>
          <cell r="J43">
            <v>0</v>
          </cell>
          <cell r="K43">
            <v>0</v>
          </cell>
          <cell r="L43">
            <v>810.32</v>
          </cell>
        </row>
        <row r="44">
          <cell r="B44">
            <v>1207</v>
          </cell>
          <cell r="C44" t="e">
            <v>#VALUE!</v>
          </cell>
          <cell r="D44">
            <v>6</v>
          </cell>
          <cell r="E44">
            <v>6</v>
          </cell>
          <cell r="G44" t="str">
            <v>001 1207 1 0000006 6</v>
          </cell>
          <cell r="H44" t="str">
            <v>MOBILIARIO PARA AULAS</v>
          </cell>
          <cell r="I44">
            <v>810.32</v>
          </cell>
          <cell r="J44">
            <v>0</v>
          </cell>
          <cell r="K44">
            <v>0</v>
          </cell>
          <cell r="L44">
            <v>810.32</v>
          </cell>
        </row>
        <row r="45">
          <cell r="B45">
            <v>1207</v>
          </cell>
          <cell r="C45" t="e">
            <v>#VALUE!</v>
          </cell>
          <cell r="D45">
            <v>7</v>
          </cell>
          <cell r="E45">
            <v>0</v>
          </cell>
          <cell r="G45" t="str">
            <v>001 1207 1 0000007 0</v>
          </cell>
          <cell r="H45" t="str">
            <v>MOBILIARIO Y EQUIPO DE OFICINA</v>
          </cell>
          <cell r="I45">
            <v>5061118.5599999996</v>
          </cell>
          <cell r="J45">
            <v>0</v>
          </cell>
          <cell r="K45">
            <v>0</v>
          </cell>
          <cell r="L45">
            <v>5061118.5599999996</v>
          </cell>
        </row>
        <row r="46">
          <cell r="B46">
            <v>1207</v>
          </cell>
          <cell r="C46" t="e">
            <v>#VALUE!</v>
          </cell>
          <cell r="D46">
            <v>7</v>
          </cell>
          <cell r="E46">
            <v>7</v>
          </cell>
          <cell r="G46" t="str">
            <v>001 1207 1 0000007 7</v>
          </cell>
          <cell r="H46" t="str">
            <v>MOBILIARIO Y EQUIPO DE OFICINA</v>
          </cell>
          <cell r="I46">
            <v>5061118.5599999996</v>
          </cell>
          <cell r="J46">
            <v>0</v>
          </cell>
          <cell r="K46">
            <v>0</v>
          </cell>
          <cell r="L46">
            <v>5061118.5599999996</v>
          </cell>
        </row>
        <row r="47">
          <cell r="B47">
            <v>1207</v>
          </cell>
          <cell r="C47" t="e">
            <v>#VALUE!</v>
          </cell>
          <cell r="D47">
            <v>8</v>
          </cell>
          <cell r="E47">
            <v>0</v>
          </cell>
          <cell r="G47" t="str">
            <v>001 1207 1 0000008 0</v>
          </cell>
          <cell r="H47" t="str">
            <v>MOBILIARIO Y EQUIPO PARA SERVICIOS</v>
          </cell>
          <cell r="I47">
            <v>54677.43</v>
          </cell>
          <cell r="J47">
            <v>0</v>
          </cell>
          <cell r="K47">
            <v>0</v>
          </cell>
          <cell r="L47">
            <v>54677.43</v>
          </cell>
        </row>
        <row r="48">
          <cell r="B48">
            <v>1207</v>
          </cell>
          <cell r="C48" t="e">
            <v>#VALUE!</v>
          </cell>
          <cell r="D48">
            <v>8</v>
          </cell>
          <cell r="E48">
            <v>8</v>
          </cell>
          <cell r="G48" t="str">
            <v>001 1207 1 0000008 8</v>
          </cell>
          <cell r="H48" t="str">
            <v>MOBILIARIO Y EQUIPO PARA SERVICIOS</v>
          </cell>
          <cell r="I48">
            <v>54677.43</v>
          </cell>
          <cell r="J48">
            <v>0</v>
          </cell>
          <cell r="K48">
            <v>0</v>
          </cell>
          <cell r="L48">
            <v>54677.43</v>
          </cell>
        </row>
        <row r="49">
          <cell r="B49" t="e">
            <v>#VALUE!</v>
          </cell>
          <cell r="C49" t="e">
            <v>#VALUE!</v>
          </cell>
          <cell r="D49" t="e">
            <v>#VALUE!</v>
          </cell>
          <cell r="E49" t="e">
            <v>#VALUE!</v>
          </cell>
        </row>
        <row r="50">
          <cell r="B50" t="e">
            <v>#VALUE!</v>
          </cell>
          <cell r="C50" t="e">
            <v>#VALUE!</v>
          </cell>
          <cell r="D50" t="e">
            <v>#VALUE!</v>
          </cell>
          <cell r="E50" t="e">
            <v>#VALUE!</v>
          </cell>
        </row>
        <row r="51">
          <cell r="B51">
            <v>1208</v>
          </cell>
          <cell r="C51" t="e">
            <v>#VALUE!</v>
          </cell>
          <cell r="D51">
            <v>0</v>
          </cell>
          <cell r="E51">
            <v>0</v>
          </cell>
          <cell r="G51" t="str">
            <v>001 1208 0 0000000 0</v>
          </cell>
          <cell r="H51" t="str">
            <v>REVALUACION DE MOBILIARIO Y EQUIPO</v>
          </cell>
          <cell r="I51">
            <v>2890336.17</v>
          </cell>
          <cell r="J51">
            <v>0</v>
          </cell>
          <cell r="K51">
            <v>0</v>
          </cell>
          <cell r="L51">
            <v>2890336.17</v>
          </cell>
        </row>
        <row r="52">
          <cell r="B52">
            <v>1208</v>
          </cell>
          <cell r="C52" t="e">
            <v>#VALUE!</v>
          </cell>
          <cell r="D52">
            <v>0</v>
          </cell>
          <cell r="E52">
            <v>0</v>
          </cell>
          <cell r="G52" t="str">
            <v>001 1208 1 0000000 0</v>
          </cell>
          <cell r="H52" t="str">
            <v>OFICINAS CENTRALES</v>
          </cell>
          <cell r="I52">
            <v>2890336.17</v>
          </cell>
          <cell r="J52">
            <v>0</v>
          </cell>
          <cell r="K52">
            <v>0</v>
          </cell>
          <cell r="L52">
            <v>2890336.17</v>
          </cell>
        </row>
        <row r="53">
          <cell r="B53">
            <v>1208</v>
          </cell>
          <cell r="C53" t="e">
            <v>#VALUE!</v>
          </cell>
          <cell r="D53">
            <v>1</v>
          </cell>
          <cell r="E53">
            <v>0</v>
          </cell>
          <cell r="G53" t="str">
            <v>001 1208 1 0000001 0</v>
          </cell>
          <cell r="H53" t="str">
            <v>EQUIPO DE COMUNICACION, CINEMATOGRAFICO Y FOTOGRAFICO</v>
          </cell>
          <cell r="I53">
            <v>1674313.55</v>
          </cell>
          <cell r="J53">
            <v>0</v>
          </cell>
          <cell r="K53">
            <v>0</v>
          </cell>
          <cell r="L53">
            <v>1674313.55</v>
          </cell>
        </row>
        <row r="54">
          <cell r="B54">
            <v>1208</v>
          </cell>
          <cell r="C54" t="e">
            <v>#VALUE!</v>
          </cell>
          <cell r="D54">
            <v>1</v>
          </cell>
          <cell r="E54">
            <v>1</v>
          </cell>
          <cell r="G54" t="str">
            <v>001 1208 1 0000001 1</v>
          </cell>
          <cell r="H54" t="str">
            <v>EJERCICIOS ANTERIORES</v>
          </cell>
          <cell r="I54">
            <v>1674313.55</v>
          </cell>
          <cell r="J54">
            <v>0</v>
          </cell>
          <cell r="K54">
            <v>0</v>
          </cell>
          <cell r="L54">
            <v>1674313.55</v>
          </cell>
        </row>
        <row r="55">
          <cell r="B55">
            <v>1208</v>
          </cell>
          <cell r="C55" t="e">
            <v>#VALUE!</v>
          </cell>
          <cell r="D55">
            <v>3</v>
          </cell>
          <cell r="E55">
            <v>0</v>
          </cell>
          <cell r="G55" t="str">
            <v>001 1208 1 0000003 0</v>
          </cell>
          <cell r="H55" t="str">
            <v>EQUIPO DE MANTENIMIENTO Y SEGURIDAD</v>
          </cell>
          <cell r="I55">
            <v>15342.6</v>
          </cell>
          <cell r="J55">
            <v>0</v>
          </cell>
          <cell r="K55">
            <v>0</v>
          </cell>
          <cell r="L55">
            <v>15342.6</v>
          </cell>
        </row>
        <row r="56">
          <cell r="B56">
            <v>1208</v>
          </cell>
          <cell r="C56" t="e">
            <v>#VALUE!</v>
          </cell>
          <cell r="D56">
            <v>3</v>
          </cell>
          <cell r="E56">
            <v>1</v>
          </cell>
          <cell r="G56" t="str">
            <v>001 1208 1 0000003 1</v>
          </cell>
          <cell r="H56" t="str">
            <v>EJERCICIOS ANTERIORES</v>
          </cell>
          <cell r="I56">
            <v>15342.6</v>
          </cell>
          <cell r="J56">
            <v>0</v>
          </cell>
          <cell r="K56">
            <v>0</v>
          </cell>
          <cell r="L56">
            <v>15342.6</v>
          </cell>
        </row>
        <row r="57">
          <cell r="B57">
            <v>1208</v>
          </cell>
          <cell r="C57" t="e">
            <v>#VALUE!</v>
          </cell>
          <cell r="D57">
            <v>5</v>
          </cell>
          <cell r="E57">
            <v>0</v>
          </cell>
          <cell r="G57" t="str">
            <v>001 1208 1 0000005 0</v>
          </cell>
          <cell r="H57" t="str">
            <v>EQUIPO PARA COMERCIOS</v>
          </cell>
          <cell r="I57">
            <v>9799.2000000000007</v>
          </cell>
          <cell r="J57">
            <v>0</v>
          </cell>
          <cell r="K57">
            <v>0</v>
          </cell>
          <cell r="L57">
            <v>9799.2000000000007</v>
          </cell>
        </row>
        <row r="58">
          <cell r="B58">
            <v>1208</v>
          </cell>
          <cell r="C58" t="e">
            <v>#VALUE!</v>
          </cell>
          <cell r="D58">
            <v>5</v>
          </cell>
          <cell r="E58">
            <v>1</v>
          </cell>
          <cell r="G58" t="str">
            <v>001 1208 1 0000005 1</v>
          </cell>
          <cell r="H58" t="str">
            <v>EJERCICIOS ANTERIORES</v>
          </cell>
          <cell r="I58">
            <v>9799.2000000000007</v>
          </cell>
          <cell r="J58">
            <v>0</v>
          </cell>
          <cell r="K58">
            <v>0</v>
          </cell>
          <cell r="L58">
            <v>9799.2000000000007</v>
          </cell>
        </row>
        <row r="59">
          <cell r="B59">
            <v>1208</v>
          </cell>
          <cell r="C59" t="e">
            <v>#VALUE!</v>
          </cell>
          <cell r="D59">
            <v>6</v>
          </cell>
          <cell r="E59">
            <v>0</v>
          </cell>
          <cell r="G59" t="str">
            <v>001 1208 1 0000006 0</v>
          </cell>
          <cell r="H59" t="str">
            <v>MOBILIARIO PARA AULAS</v>
          </cell>
          <cell r="I59">
            <v>1364.07</v>
          </cell>
          <cell r="J59">
            <v>0</v>
          </cell>
          <cell r="K59">
            <v>0</v>
          </cell>
          <cell r="L59">
            <v>1364.07</v>
          </cell>
        </row>
        <row r="60">
          <cell r="B60">
            <v>1208</v>
          </cell>
          <cell r="C60" t="e">
            <v>#VALUE!</v>
          </cell>
          <cell r="D60">
            <v>6</v>
          </cell>
          <cell r="E60">
            <v>1</v>
          </cell>
          <cell r="G60" t="str">
            <v>001 1208 1 0000006 1</v>
          </cell>
          <cell r="H60" t="str">
            <v>EJERCICIOS ANTERIORES</v>
          </cell>
          <cell r="I60">
            <v>1364.07</v>
          </cell>
          <cell r="J60">
            <v>0</v>
          </cell>
          <cell r="K60">
            <v>0</v>
          </cell>
          <cell r="L60">
            <v>1364.07</v>
          </cell>
        </row>
        <row r="61">
          <cell r="B61">
            <v>1208</v>
          </cell>
          <cell r="C61" t="e">
            <v>#VALUE!</v>
          </cell>
          <cell r="D61">
            <v>7</v>
          </cell>
          <cell r="E61">
            <v>0</v>
          </cell>
          <cell r="G61" t="str">
            <v>001 1208 1 0000007 0</v>
          </cell>
          <cell r="H61" t="str">
            <v>MOBILIARIO Y EQUIPO DE OFICINA</v>
          </cell>
          <cell r="I61">
            <v>1163339.0900000001</v>
          </cell>
          <cell r="J61">
            <v>0</v>
          </cell>
          <cell r="K61">
            <v>0</v>
          </cell>
          <cell r="L61">
            <v>1163339.0900000001</v>
          </cell>
        </row>
        <row r="62">
          <cell r="B62">
            <v>1208</v>
          </cell>
          <cell r="C62" t="e">
            <v>#VALUE!</v>
          </cell>
          <cell r="D62">
            <v>7</v>
          </cell>
          <cell r="E62">
            <v>1</v>
          </cell>
          <cell r="G62" t="str">
            <v>001 1208 1 0000007 1</v>
          </cell>
          <cell r="H62" t="str">
            <v>EJERCICIOS ANTERIORES</v>
          </cell>
          <cell r="I62">
            <v>1163339.0900000001</v>
          </cell>
          <cell r="J62">
            <v>0</v>
          </cell>
          <cell r="K62">
            <v>0</v>
          </cell>
          <cell r="L62">
            <v>1163339.0900000001</v>
          </cell>
        </row>
        <row r="63">
          <cell r="B63">
            <v>1208</v>
          </cell>
          <cell r="C63" t="e">
            <v>#VALUE!</v>
          </cell>
          <cell r="D63">
            <v>8</v>
          </cell>
          <cell r="E63">
            <v>0</v>
          </cell>
          <cell r="G63" t="str">
            <v>001 1208 1 0000008 0</v>
          </cell>
          <cell r="H63" t="str">
            <v>MOBILIARIO Y EQUIPO PARA SERVICIOS</v>
          </cell>
          <cell r="I63">
            <v>26177.66</v>
          </cell>
          <cell r="J63">
            <v>0</v>
          </cell>
          <cell r="K63">
            <v>0</v>
          </cell>
          <cell r="L63">
            <v>26177.66</v>
          </cell>
        </row>
        <row r="64">
          <cell r="B64">
            <v>1208</v>
          </cell>
          <cell r="C64" t="e">
            <v>#VALUE!</v>
          </cell>
          <cell r="D64">
            <v>8</v>
          </cell>
          <cell r="E64">
            <v>1</v>
          </cell>
          <cell r="G64" t="str">
            <v>001 1208 1 0000008 1</v>
          </cell>
          <cell r="H64" t="str">
            <v>EJERCICIOS ANTERIORES</v>
          </cell>
          <cell r="I64">
            <v>26177.66</v>
          </cell>
          <cell r="J64">
            <v>0</v>
          </cell>
          <cell r="K64">
            <v>0</v>
          </cell>
          <cell r="L64">
            <v>26177.66</v>
          </cell>
        </row>
        <row r="65">
          <cell r="B65" t="e">
            <v>#VALUE!</v>
          </cell>
          <cell r="C65" t="e">
            <v>#VALUE!</v>
          </cell>
          <cell r="D65" t="e">
            <v>#VALUE!</v>
          </cell>
          <cell r="E65" t="e">
            <v>#VALUE!</v>
          </cell>
        </row>
        <row r="66">
          <cell r="B66" t="e">
            <v>#VALUE!</v>
          </cell>
          <cell r="C66" t="e">
            <v>#VALUE!</v>
          </cell>
          <cell r="D66" t="e">
            <v>#VALUE!</v>
          </cell>
          <cell r="E66" t="e">
            <v>#VALUE!</v>
          </cell>
        </row>
        <row r="67">
          <cell r="B67">
            <v>1209</v>
          </cell>
          <cell r="C67" t="e">
            <v>#VALUE!</v>
          </cell>
          <cell r="D67">
            <v>0</v>
          </cell>
          <cell r="E67">
            <v>0</v>
          </cell>
          <cell r="G67" t="str">
            <v>001 1209 0 0000000 0</v>
          </cell>
          <cell r="H67" t="str">
            <v>DEPRECIACION ACUMULADA DE MOBILIARIO Y EQUIPO</v>
          </cell>
          <cell r="I67">
            <v>4144463.12</v>
          </cell>
          <cell r="J67">
            <v>0</v>
          </cell>
          <cell r="K67">
            <v>169304.51</v>
          </cell>
          <cell r="L67">
            <v>4313767.63</v>
          </cell>
        </row>
        <row r="68">
          <cell r="B68">
            <v>1209</v>
          </cell>
          <cell r="C68" t="e">
            <v>#VALUE!</v>
          </cell>
          <cell r="D68">
            <v>0</v>
          </cell>
          <cell r="E68">
            <v>0</v>
          </cell>
          <cell r="G68" t="str">
            <v>001 1209 1 0000000 0</v>
          </cell>
          <cell r="H68" t="str">
            <v>OFICINAS CENTRALES</v>
          </cell>
          <cell r="I68">
            <v>4144463.12</v>
          </cell>
          <cell r="J68">
            <v>0</v>
          </cell>
          <cell r="K68">
            <v>169304.51</v>
          </cell>
          <cell r="L68">
            <v>4313767.63</v>
          </cell>
        </row>
        <row r="69">
          <cell r="B69">
            <v>1209</v>
          </cell>
          <cell r="C69" t="e">
            <v>#VALUE!</v>
          </cell>
          <cell r="D69">
            <v>1</v>
          </cell>
          <cell r="E69">
            <v>0</v>
          </cell>
          <cell r="G69" t="str">
            <v>001 1209 1 0000001 0</v>
          </cell>
          <cell r="H69" t="str">
            <v>EQUIPO DE COMUNICACION, CINEMATOGRAFICO Y FOTOGRAFICO</v>
          </cell>
          <cell r="I69">
            <v>1580645.71</v>
          </cell>
          <cell r="J69">
            <v>0</v>
          </cell>
          <cell r="K69">
            <v>36844.699999999997</v>
          </cell>
          <cell r="L69">
            <v>1617490.41</v>
          </cell>
        </row>
        <row r="70">
          <cell r="B70">
            <v>1209</v>
          </cell>
          <cell r="C70" t="e">
            <v>#VALUE!</v>
          </cell>
          <cell r="D70">
            <v>1</v>
          </cell>
          <cell r="E70">
            <v>1</v>
          </cell>
          <cell r="G70" t="str">
            <v>001 1209 1 0000001 1</v>
          </cell>
          <cell r="H70" t="str">
            <v>EJERCICIOS ANTERIORES</v>
          </cell>
          <cell r="I70">
            <v>1580645.71</v>
          </cell>
          <cell r="J70">
            <v>0</v>
          </cell>
          <cell r="K70">
            <v>-5018.71</v>
          </cell>
          <cell r="L70">
            <v>1575627</v>
          </cell>
        </row>
        <row r="71">
          <cell r="B71">
            <v>1209</v>
          </cell>
          <cell r="C71" t="e">
            <v>#VALUE!</v>
          </cell>
          <cell r="D71">
            <v>1</v>
          </cell>
          <cell r="E71">
            <v>2</v>
          </cell>
          <cell r="G71" t="str">
            <v>001 1209 1 0000001 2</v>
          </cell>
          <cell r="H71" t="str">
            <v>EJERCICIO ACTUAL</v>
          </cell>
          <cell r="I71">
            <v>0</v>
          </cell>
          <cell r="J71">
            <v>0</v>
          </cell>
          <cell r="K71">
            <v>41863.410000000003</v>
          </cell>
          <cell r="L71">
            <v>41863.410000000003</v>
          </cell>
        </row>
        <row r="72">
          <cell r="B72">
            <v>1209</v>
          </cell>
          <cell r="C72" t="e">
            <v>#VALUE!</v>
          </cell>
          <cell r="D72">
            <v>2</v>
          </cell>
          <cell r="E72">
            <v>0</v>
          </cell>
          <cell r="G72" t="str">
            <v>001 1209 1 0000002 0</v>
          </cell>
          <cell r="H72" t="str">
            <v>EQUIPO DE PRODUCCION</v>
          </cell>
          <cell r="I72">
            <v>2977.51</v>
          </cell>
          <cell r="J72">
            <v>0</v>
          </cell>
          <cell r="K72">
            <v>744.38</v>
          </cell>
          <cell r="L72">
            <v>3721.89</v>
          </cell>
        </row>
        <row r="73">
          <cell r="B73">
            <v>1209</v>
          </cell>
          <cell r="C73" t="e">
            <v>#VALUE!</v>
          </cell>
          <cell r="D73">
            <v>2</v>
          </cell>
          <cell r="E73">
            <v>1</v>
          </cell>
          <cell r="G73" t="str">
            <v>001 1209 1 0000002 1</v>
          </cell>
          <cell r="H73" t="str">
            <v>EJERCICIOS ANTERIORES</v>
          </cell>
          <cell r="I73">
            <v>2977.51</v>
          </cell>
          <cell r="J73">
            <v>0</v>
          </cell>
          <cell r="K73">
            <v>0</v>
          </cell>
          <cell r="L73">
            <v>2977.51</v>
          </cell>
        </row>
        <row r="74">
          <cell r="B74">
            <v>1209</v>
          </cell>
          <cell r="C74" t="e">
            <v>#VALUE!</v>
          </cell>
          <cell r="D74">
            <v>2</v>
          </cell>
          <cell r="E74">
            <v>2</v>
          </cell>
          <cell r="G74" t="str">
            <v>001 1209 1 0000002 2</v>
          </cell>
          <cell r="H74" t="str">
            <v>EJERCICIO ACTUAL</v>
          </cell>
          <cell r="I74">
            <v>0</v>
          </cell>
          <cell r="J74">
            <v>0</v>
          </cell>
          <cell r="K74">
            <v>744.38</v>
          </cell>
          <cell r="L74">
            <v>744.38</v>
          </cell>
        </row>
        <row r="75">
          <cell r="B75">
            <v>1209</v>
          </cell>
          <cell r="C75" t="e">
            <v>#VALUE!</v>
          </cell>
          <cell r="D75">
            <v>3</v>
          </cell>
          <cell r="E75">
            <v>0</v>
          </cell>
          <cell r="G75" t="str">
            <v>001 1209 1 0000003 0</v>
          </cell>
          <cell r="H75" t="str">
            <v>EQUIPO DE MANTENIMIENTO Y SEGURIDAD</v>
          </cell>
          <cell r="I75">
            <v>122445.69</v>
          </cell>
          <cell r="J75">
            <v>0</v>
          </cell>
          <cell r="K75">
            <v>10203.81</v>
          </cell>
          <cell r="L75">
            <v>132649.5</v>
          </cell>
        </row>
        <row r="76">
          <cell r="B76">
            <v>1209</v>
          </cell>
          <cell r="C76" t="e">
            <v>#VALUE!</v>
          </cell>
          <cell r="D76">
            <v>3</v>
          </cell>
          <cell r="E76">
            <v>1</v>
          </cell>
          <cell r="G76" t="str">
            <v>001 1209 1 0000003 1</v>
          </cell>
          <cell r="H76" t="str">
            <v>EJERCICIOS ANTERIORES</v>
          </cell>
          <cell r="I76">
            <v>122445.69</v>
          </cell>
          <cell r="J76">
            <v>0</v>
          </cell>
          <cell r="K76">
            <v>0</v>
          </cell>
          <cell r="L76">
            <v>122445.69</v>
          </cell>
        </row>
        <row r="77">
          <cell r="B77">
            <v>1209</v>
          </cell>
          <cell r="C77" t="e">
            <v>#VALUE!</v>
          </cell>
          <cell r="D77">
            <v>3</v>
          </cell>
          <cell r="E77">
            <v>2</v>
          </cell>
          <cell r="G77" t="str">
            <v>001 1209 1 0000003 2</v>
          </cell>
          <cell r="H77" t="str">
            <v>EJERCICIO ACTUAL</v>
          </cell>
          <cell r="I77">
            <v>0</v>
          </cell>
          <cell r="J77">
            <v>0</v>
          </cell>
          <cell r="K77">
            <v>10203.81</v>
          </cell>
          <cell r="L77">
            <v>10203.81</v>
          </cell>
        </row>
        <row r="78">
          <cell r="B78">
            <v>1209</v>
          </cell>
          <cell r="C78" t="e">
            <v>#VALUE!</v>
          </cell>
          <cell r="D78">
            <v>5</v>
          </cell>
          <cell r="E78">
            <v>0</v>
          </cell>
          <cell r="G78" t="str">
            <v>001 1209 1 0000005 0</v>
          </cell>
          <cell r="H78" t="str">
            <v>EQUIPO PARA COMERCIOS</v>
          </cell>
          <cell r="I78">
            <v>30574.67</v>
          </cell>
          <cell r="J78">
            <v>0</v>
          </cell>
          <cell r="K78">
            <v>1075.25</v>
          </cell>
          <cell r="L78">
            <v>31649.919999999998</v>
          </cell>
        </row>
        <row r="79">
          <cell r="B79">
            <v>1209</v>
          </cell>
          <cell r="C79" t="e">
            <v>#VALUE!</v>
          </cell>
          <cell r="D79">
            <v>5</v>
          </cell>
          <cell r="E79">
            <v>1</v>
          </cell>
          <cell r="G79" t="str">
            <v>001 1209 1 0000005 1</v>
          </cell>
          <cell r="H79" t="str">
            <v>EJERCICIOS ANTERIORES</v>
          </cell>
          <cell r="I79">
            <v>30574.67</v>
          </cell>
          <cell r="J79">
            <v>0</v>
          </cell>
          <cell r="K79">
            <v>0</v>
          </cell>
          <cell r="L79">
            <v>30574.67</v>
          </cell>
        </row>
        <row r="80">
          <cell r="B80">
            <v>1209</v>
          </cell>
          <cell r="C80" t="e">
            <v>#VALUE!</v>
          </cell>
          <cell r="D80">
            <v>5</v>
          </cell>
          <cell r="E80">
            <v>2</v>
          </cell>
          <cell r="G80" t="str">
            <v>001 1209 1 0000005 2</v>
          </cell>
          <cell r="H80" t="str">
            <v>EJERCICIO ACTUAL</v>
          </cell>
          <cell r="I80">
            <v>0</v>
          </cell>
          <cell r="J80">
            <v>0</v>
          </cell>
          <cell r="K80">
            <v>1075.25</v>
          </cell>
          <cell r="L80">
            <v>1075.25</v>
          </cell>
        </row>
        <row r="81">
          <cell r="B81">
            <v>1209</v>
          </cell>
          <cell r="C81" t="e">
            <v>#VALUE!</v>
          </cell>
          <cell r="D81">
            <v>6</v>
          </cell>
          <cell r="E81">
            <v>0</v>
          </cell>
          <cell r="G81" t="str">
            <v>001 1209 1 0000006 0</v>
          </cell>
          <cell r="H81" t="str">
            <v>MOBILIARIO PARA AULAS</v>
          </cell>
          <cell r="I81">
            <v>614.72</v>
          </cell>
          <cell r="J81">
            <v>0</v>
          </cell>
          <cell r="K81">
            <v>11.39</v>
          </cell>
          <cell r="L81">
            <v>626.11</v>
          </cell>
        </row>
        <row r="82">
          <cell r="B82">
            <v>1209</v>
          </cell>
          <cell r="C82" t="e">
            <v>#VALUE!</v>
          </cell>
          <cell r="D82">
            <v>6</v>
          </cell>
          <cell r="E82">
            <v>1</v>
          </cell>
          <cell r="G82" t="str">
            <v>001 1209 1 0000006 1</v>
          </cell>
          <cell r="H82" t="str">
            <v>EJERCICIOS ANTERIORES</v>
          </cell>
          <cell r="I82">
            <v>614.72</v>
          </cell>
          <cell r="J82">
            <v>0</v>
          </cell>
          <cell r="K82">
            <v>0</v>
          </cell>
          <cell r="L82">
            <v>614.72</v>
          </cell>
        </row>
        <row r="83">
          <cell r="B83">
            <v>1209</v>
          </cell>
          <cell r="C83" t="e">
            <v>#VALUE!</v>
          </cell>
          <cell r="D83">
            <v>6</v>
          </cell>
          <cell r="E83">
            <v>2</v>
          </cell>
          <cell r="G83" t="str">
            <v>001 1209 1 0000006 2</v>
          </cell>
          <cell r="H83" t="str">
            <v>EJERCICIO ACTUAL</v>
          </cell>
          <cell r="I83">
            <v>0</v>
          </cell>
          <cell r="J83">
            <v>0</v>
          </cell>
          <cell r="K83">
            <v>11.39</v>
          </cell>
          <cell r="L83">
            <v>11.39</v>
          </cell>
        </row>
        <row r="84">
          <cell r="B84">
            <v>1209</v>
          </cell>
          <cell r="C84" t="e">
            <v>#VALUE!</v>
          </cell>
          <cell r="D84">
            <v>7</v>
          </cell>
          <cell r="E84">
            <v>0</v>
          </cell>
          <cell r="G84" t="str">
            <v>001 1209 1 0000007 0</v>
          </cell>
          <cell r="H84" t="str">
            <v>MOBILIARIO Y EQUIPO DE OFICINA</v>
          </cell>
          <cell r="I84">
            <v>2381998.7999999998</v>
          </cell>
          <cell r="J84">
            <v>0</v>
          </cell>
          <cell r="K84">
            <v>119416.93</v>
          </cell>
          <cell r="L84">
            <v>2501415.73</v>
          </cell>
        </row>
        <row r="85">
          <cell r="B85">
            <v>1209</v>
          </cell>
          <cell r="C85" t="e">
            <v>#VALUE!</v>
          </cell>
          <cell r="D85">
            <v>7</v>
          </cell>
          <cell r="E85">
            <v>1</v>
          </cell>
          <cell r="G85" t="str">
            <v>001 1209 1 0000007 1</v>
          </cell>
          <cell r="H85" t="str">
            <v>EJERCICIOS ANTERIORES</v>
          </cell>
          <cell r="I85">
            <v>2381998.7999999998</v>
          </cell>
          <cell r="J85">
            <v>0</v>
          </cell>
          <cell r="K85">
            <v>0.01</v>
          </cell>
          <cell r="L85">
            <v>2381998.81</v>
          </cell>
        </row>
        <row r="86">
          <cell r="B86">
            <v>1209</v>
          </cell>
          <cell r="C86" t="e">
            <v>#VALUE!</v>
          </cell>
          <cell r="D86">
            <v>7</v>
          </cell>
          <cell r="E86">
            <v>2</v>
          </cell>
          <cell r="G86" t="str">
            <v>001 1209 1 0000007 2</v>
          </cell>
          <cell r="H86" t="str">
            <v>EJERCICIO ACTUAL</v>
          </cell>
          <cell r="I86">
            <v>0</v>
          </cell>
          <cell r="J86">
            <v>0</v>
          </cell>
          <cell r="K86">
            <v>119416.92</v>
          </cell>
          <cell r="L86">
            <v>119416.92</v>
          </cell>
        </row>
        <row r="87">
          <cell r="B87">
            <v>1209</v>
          </cell>
          <cell r="C87" t="e">
            <v>#VALUE!</v>
          </cell>
          <cell r="D87">
            <v>8</v>
          </cell>
          <cell r="E87">
            <v>0</v>
          </cell>
          <cell r="G87" t="str">
            <v>001 1209 1 0000008 0</v>
          </cell>
          <cell r="H87" t="str">
            <v>MOBILIARIO Y EQUIPO PARA SERVICIOS</v>
          </cell>
          <cell r="I87">
            <v>25206.02</v>
          </cell>
          <cell r="J87">
            <v>0</v>
          </cell>
          <cell r="K87">
            <v>1008.05</v>
          </cell>
          <cell r="L87">
            <v>26214.07</v>
          </cell>
        </row>
        <row r="88">
          <cell r="B88">
            <v>1209</v>
          </cell>
          <cell r="C88" t="e">
            <v>#VALUE!</v>
          </cell>
          <cell r="D88">
            <v>8</v>
          </cell>
          <cell r="E88">
            <v>1</v>
          </cell>
          <cell r="G88" t="str">
            <v>001 1209 1 0000008 1</v>
          </cell>
          <cell r="H88" t="str">
            <v>EJERCICIOS ANTERIORES</v>
          </cell>
          <cell r="I88">
            <v>25206.02</v>
          </cell>
          <cell r="J88">
            <v>0</v>
          </cell>
          <cell r="K88">
            <v>0</v>
          </cell>
          <cell r="L88">
            <v>25206.02</v>
          </cell>
        </row>
        <row r="89">
          <cell r="B89">
            <v>1209</v>
          </cell>
          <cell r="C89" t="e">
            <v>#VALUE!</v>
          </cell>
          <cell r="D89">
            <v>8</v>
          </cell>
          <cell r="E89">
            <v>2</v>
          </cell>
          <cell r="G89" t="str">
            <v>001 1209 1 0000008 2</v>
          </cell>
          <cell r="H89" t="str">
            <v>EJERCICIO ACTUAL</v>
          </cell>
          <cell r="I89">
            <v>0</v>
          </cell>
          <cell r="J89">
            <v>0</v>
          </cell>
          <cell r="K89">
            <v>1008.05</v>
          </cell>
          <cell r="L89">
            <v>1008.05</v>
          </cell>
        </row>
        <row r="90">
          <cell r="B90" t="e">
            <v>#VALUE!</v>
          </cell>
          <cell r="C90" t="e">
            <v>#VALUE!</v>
          </cell>
          <cell r="D90" t="e">
            <v>#VALUE!</v>
          </cell>
          <cell r="E90" t="e">
            <v>#VALUE!</v>
          </cell>
        </row>
        <row r="91">
          <cell r="B91" t="e">
            <v>#VALUE!</v>
          </cell>
          <cell r="C91" t="e">
            <v>#VALUE!</v>
          </cell>
          <cell r="D91" t="e">
            <v>#VALUE!</v>
          </cell>
          <cell r="E91" t="e">
            <v>#VALUE!</v>
          </cell>
        </row>
        <row r="92">
          <cell r="B92">
            <v>1210</v>
          </cell>
          <cell r="C92" t="e">
            <v>#VALUE!</v>
          </cell>
          <cell r="D92">
            <v>0</v>
          </cell>
          <cell r="E92">
            <v>0</v>
          </cell>
          <cell r="G92" t="str">
            <v>001 1210 0 0000000 0</v>
          </cell>
          <cell r="H92" t="str">
            <v>REVALUACION DE LA DEPRECIACION ACUMULADA DE MOBILIARIO Y EQUIPO</v>
          </cell>
          <cell r="I92">
            <v>2472946</v>
          </cell>
          <cell r="J92">
            <v>0</v>
          </cell>
          <cell r="K92">
            <v>4176.8100000000004</v>
          </cell>
          <cell r="L92">
            <v>2477122.81</v>
          </cell>
        </row>
        <row r="93">
          <cell r="B93">
            <v>1210</v>
          </cell>
          <cell r="C93" t="e">
            <v>#VALUE!</v>
          </cell>
          <cell r="D93">
            <v>0</v>
          </cell>
          <cell r="E93">
            <v>0</v>
          </cell>
          <cell r="G93" t="str">
            <v>001 1210 1 0000000 0</v>
          </cell>
          <cell r="H93" t="str">
            <v>OFICINAS CENTRALES</v>
          </cell>
          <cell r="I93">
            <v>2472946</v>
          </cell>
          <cell r="J93">
            <v>0</v>
          </cell>
          <cell r="K93">
            <v>4176.8100000000004</v>
          </cell>
          <cell r="L93">
            <v>2477122.81</v>
          </cell>
        </row>
        <row r="94">
          <cell r="B94">
            <v>1210</v>
          </cell>
          <cell r="C94" t="e">
            <v>#VALUE!</v>
          </cell>
          <cell r="D94">
            <v>1</v>
          </cell>
          <cell r="E94">
            <v>0</v>
          </cell>
          <cell r="G94" t="str">
            <v>001 1210 1 0000001 0</v>
          </cell>
          <cell r="H94" t="str">
            <v>EQUIPO DE COMUNICACION, CINEMATOGRAFICO Y FOTOGRAFICO</v>
          </cell>
          <cell r="I94">
            <v>1582424.17</v>
          </cell>
          <cell r="J94">
            <v>0</v>
          </cell>
          <cell r="K94">
            <v>4176.8100000000004</v>
          </cell>
          <cell r="L94">
            <v>1586600.98</v>
          </cell>
        </row>
        <row r="95">
          <cell r="B95">
            <v>1210</v>
          </cell>
          <cell r="C95" t="e">
            <v>#VALUE!</v>
          </cell>
          <cell r="D95">
            <v>1</v>
          </cell>
          <cell r="E95">
            <v>1</v>
          </cell>
          <cell r="G95" t="str">
            <v>001 1210 1 0000001 1</v>
          </cell>
          <cell r="H95" t="str">
            <v>EJERCICIOS ANTERIORES</v>
          </cell>
          <cell r="I95">
            <v>1582424.17</v>
          </cell>
          <cell r="J95">
            <v>0</v>
          </cell>
          <cell r="K95">
            <v>4176.8100000000004</v>
          </cell>
          <cell r="L95">
            <v>1586600.98</v>
          </cell>
        </row>
        <row r="96">
          <cell r="B96">
            <v>1210</v>
          </cell>
          <cell r="C96" t="e">
            <v>#VALUE!</v>
          </cell>
          <cell r="D96">
            <v>3</v>
          </cell>
          <cell r="E96">
            <v>0</v>
          </cell>
          <cell r="G96" t="str">
            <v>001 1210 1 0000003 0</v>
          </cell>
          <cell r="H96" t="str">
            <v>EQUIPO DE MANTENIMIENTO Y SEGURIDAD</v>
          </cell>
          <cell r="I96">
            <v>1534.26</v>
          </cell>
          <cell r="J96">
            <v>0</v>
          </cell>
          <cell r="K96">
            <v>0</v>
          </cell>
          <cell r="L96">
            <v>1534.26</v>
          </cell>
        </row>
        <row r="97">
          <cell r="B97">
            <v>1210</v>
          </cell>
          <cell r="C97" t="e">
            <v>#VALUE!</v>
          </cell>
          <cell r="D97">
            <v>3</v>
          </cell>
          <cell r="E97">
            <v>1</v>
          </cell>
          <cell r="G97" t="str">
            <v>001 1210 1 0000003 1</v>
          </cell>
          <cell r="H97" t="str">
            <v>EJERCICIOS ANTERIORES</v>
          </cell>
          <cell r="I97">
            <v>1534.26</v>
          </cell>
          <cell r="J97">
            <v>0</v>
          </cell>
          <cell r="K97">
            <v>0</v>
          </cell>
          <cell r="L97">
            <v>1534.26</v>
          </cell>
        </row>
        <row r="98">
          <cell r="B98">
            <v>1210</v>
          </cell>
          <cell r="C98" t="e">
            <v>#VALUE!</v>
          </cell>
          <cell r="D98">
            <v>5</v>
          </cell>
          <cell r="E98">
            <v>0</v>
          </cell>
          <cell r="G98" t="str">
            <v>001 1210 1 0000005 0</v>
          </cell>
          <cell r="H98" t="str">
            <v>EQUIPO PARA COMERCIOS</v>
          </cell>
          <cell r="I98">
            <v>5008.3900000000003</v>
          </cell>
          <cell r="J98">
            <v>0</v>
          </cell>
          <cell r="K98">
            <v>0</v>
          </cell>
          <cell r="L98">
            <v>5008.3900000000003</v>
          </cell>
        </row>
        <row r="99">
          <cell r="B99">
            <v>1210</v>
          </cell>
          <cell r="C99" t="e">
            <v>#VALUE!</v>
          </cell>
          <cell r="D99">
            <v>5</v>
          </cell>
          <cell r="E99">
            <v>1</v>
          </cell>
          <cell r="G99" t="str">
            <v>001 1210 1 0000005 1</v>
          </cell>
          <cell r="H99" t="str">
            <v>EJERCICIOS ANTERIORES</v>
          </cell>
          <cell r="I99">
            <v>5008.3900000000003</v>
          </cell>
          <cell r="J99">
            <v>0</v>
          </cell>
          <cell r="K99">
            <v>0</v>
          </cell>
          <cell r="L99">
            <v>5008.3900000000003</v>
          </cell>
        </row>
        <row r="100">
          <cell r="B100">
            <v>1210</v>
          </cell>
          <cell r="C100" t="e">
            <v>#VALUE!</v>
          </cell>
          <cell r="D100">
            <v>6</v>
          </cell>
          <cell r="E100">
            <v>0</v>
          </cell>
          <cell r="G100" t="str">
            <v>001 1210 1 0000006 0</v>
          </cell>
          <cell r="H100" t="str">
            <v>MOBILIARIO PARA AULAS</v>
          </cell>
          <cell r="I100">
            <v>1319.82</v>
          </cell>
          <cell r="J100">
            <v>0</v>
          </cell>
          <cell r="K100">
            <v>0</v>
          </cell>
          <cell r="L100">
            <v>1319.82</v>
          </cell>
        </row>
        <row r="101">
          <cell r="B101">
            <v>1210</v>
          </cell>
          <cell r="C101" t="e">
            <v>#VALUE!</v>
          </cell>
          <cell r="D101">
            <v>6</v>
          </cell>
          <cell r="E101">
            <v>1</v>
          </cell>
          <cell r="G101" t="str">
            <v>001 1210 1 0000006 1</v>
          </cell>
          <cell r="H101" t="str">
            <v>EJERCICIOS ANTERIORES</v>
          </cell>
          <cell r="I101">
            <v>1319.82</v>
          </cell>
          <cell r="J101">
            <v>0</v>
          </cell>
          <cell r="K101">
            <v>0</v>
          </cell>
          <cell r="L101">
            <v>1319.82</v>
          </cell>
        </row>
        <row r="102">
          <cell r="B102">
            <v>1210</v>
          </cell>
          <cell r="C102" t="e">
            <v>#VALUE!</v>
          </cell>
          <cell r="D102">
            <v>7</v>
          </cell>
          <cell r="E102">
            <v>0</v>
          </cell>
          <cell r="G102" t="str">
            <v>001 1210 1 0000007 0</v>
          </cell>
          <cell r="H102" t="str">
            <v>MOBILIARIO Y EQUIPO DE OFICINA</v>
          </cell>
          <cell r="I102">
            <v>857769.58</v>
          </cell>
          <cell r="J102">
            <v>0</v>
          </cell>
          <cell r="K102">
            <v>0</v>
          </cell>
          <cell r="L102">
            <v>857769.58</v>
          </cell>
        </row>
        <row r="103">
          <cell r="B103">
            <v>1210</v>
          </cell>
          <cell r="C103" t="e">
            <v>#VALUE!</v>
          </cell>
          <cell r="D103">
            <v>7</v>
          </cell>
          <cell r="E103">
            <v>1</v>
          </cell>
          <cell r="G103" t="str">
            <v>001 1210 1 0000007 1</v>
          </cell>
          <cell r="H103" t="str">
            <v>EJERCICIOS ANTERIORES</v>
          </cell>
          <cell r="I103">
            <v>857769.58</v>
          </cell>
          <cell r="J103">
            <v>0</v>
          </cell>
          <cell r="K103">
            <v>0</v>
          </cell>
          <cell r="L103">
            <v>857769.58</v>
          </cell>
        </row>
        <row r="104">
          <cell r="B104">
            <v>1210</v>
          </cell>
          <cell r="C104" t="e">
            <v>#VALUE!</v>
          </cell>
          <cell r="D104">
            <v>8</v>
          </cell>
          <cell r="E104">
            <v>0</v>
          </cell>
          <cell r="G104" t="str">
            <v>001 1210 1 0000008 0</v>
          </cell>
          <cell r="H104" t="str">
            <v>MOBILIARIO Y EQUIPO PARA SERVICIOS</v>
          </cell>
          <cell r="I104">
            <v>24889.78</v>
          </cell>
          <cell r="J104">
            <v>0</v>
          </cell>
          <cell r="K104">
            <v>0</v>
          </cell>
          <cell r="L104">
            <v>24889.78</v>
          </cell>
        </row>
        <row r="105">
          <cell r="B105">
            <v>1210</v>
          </cell>
          <cell r="C105" t="e">
            <v>#VALUE!</v>
          </cell>
          <cell r="D105">
            <v>8</v>
          </cell>
          <cell r="E105">
            <v>1</v>
          </cell>
          <cell r="G105" t="str">
            <v>001 1210 1 0000008 1</v>
          </cell>
          <cell r="H105" t="str">
            <v>EJERCICIOS ANTERIORES</v>
          </cell>
          <cell r="I105">
            <v>24889.78</v>
          </cell>
          <cell r="J105">
            <v>0</v>
          </cell>
          <cell r="K105">
            <v>0</v>
          </cell>
          <cell r="L105">
            <v>24889.78</v>
          </cell>
        </row>
        <row r="106">
          <cell r="B106" t="e">
            <v>#VALUE!</v>
          </cell>
          <cell r="C106" t="e">
            <v>#VALUE!</v>
          </cell>
          <cell r="D106" t="e">
            <v>#VALUE!</v>
          </cell>
          <cell r="E106" t="e">
            <v>#VALUE!</v>
          </cell>
        </row>
        <row r="107">
          <cell r="B107" t="e">
            <v>#VALUE!</v>
          </cell>
          <cell r="C107" t="e">
            <v>#VALUE!</v>
          </cell>
          <cell r="D107" t="e">
            <v>#VALUE!</v>
          </cell>
          <cell r="E107" t="e">
            <v>#VALUE!</v>
          </cell>
        </row>
        <row r="108">
          <cell r="B108">
            <v>1211</v>
          </cell>
          <cell r="C108" t="e">
            <v>#VALUE!</v>
          </cell>
          <cell r="D108">
            <v>0</v>
          </cell>
          <cell r="E108">
            <v>0</v>
          </cell>
          <cell r="G108" t="str">
            <v>001 1211 0 0000000 0</v>
          </cell>
          <cell r="H108" t="str">
            <v>EQUIPO DE COMPUTO</v>
          </cell>
          <cell r="I108">
            <v>17948930.530000001</v>
          </cell>
          <cell r="J108">
            <v>0</v>
          </cell>
          <cell r="K108">
            <v>228038.16</v>
          </cell>
          <cell r="L108">
            <v>17720892.370000001</v>
          </cell>
        </row>
        <row r="109">
          <cell r="B109">
            <v>1211</v>
          </cell>
          <cell r="C109" t="e">
            <v>#VALUE!</v>
          </cell>
          <cell r="D109">
            <v>0</v>
          </cell>
          <cell r="E109">
            <v>0</v>
          </cell>
          <cell r="G109" t="str">
            <v>001 1211 1 0000000 0</v>
          </cell>
          <cell r="H109" t="str">
            <v>OFICINAS CENTRALES</v>
          </cell>
          <cell r="I109">
            <v>17948930.530000001</v>
          </cell>
          <cell r="J109">
            <v>0</v>
          </cell>
          <cell r="K109">
            <v>228038.16</v>
          </cell>
          <cell r="L109">
            <v>17720892.370000001</v>
          </cell>
        </row>
        <row r="110">
          <cell r="B110">
            <v>1211</v>
          </cell>
          <cell r="C110" t="e">
            <v>#VALUE!</v>
          </cell>
          <cell r="D110">
            <v>1</v>
          </cell>
          <cell r="E110">
            <v>0</v>
          </cell>
          <cell r="G110" t="str">
            <v>001 1211 1 0000001 0</v>
          </cell>
          <cell r="H110" t="str">
            <v>COMPUTADORAS</v>
          </cell>
          <cell r="I110">
            <v>5031743.28</v>
          </cell>
          <cell r="J110">
            <v>0</v>
          </cell>
          <cell r="K110">
            <v>207507.98</v>
          </cell>
          <cell r="L110">
            <v>4824235.3</v>
          </cell>
        </row>
        <row r="111">
          <cell r="B111">
            <v>1211</v>
          </cell>
          <cell r="C111" t="e">
            <v>#VALUE!</v>
          </cell>
          <cell r="D111">
            <v>1</v>
          </cell>
          <cell r="E111">
            <v>1</v>
          </cell>
          <cell r="G111" t="str">
            <v>001 1211 1 0000001 1</v>
          </cell>
          <cell r="H111" t="str">
            <v>COMPUTADORAS</v>
          </cell>
          <cell r="I111">
            <v>5031743.28</v>
          </cell>
          <cell r="J111">
            <v>0</v>
          </cell>
          <cell r="K111">
            <v>207507.98</v>
          </cell>
          <cell r="L111">
            <v>4824235.3</v>
          </cell>
        </row>
        <row r="112">
          <cell r="B112">
            <v>1211</v>
          </cell>
          <cell r="C112" t="e">
            <v>#VALUE!</v>
          </cell>
          <cell r="D112">
            <v>2</v>
          </cell>
          <cell r="E112">
            <v>0</v>
          </cell>
          <cell r="G112" t="str">
            <v>001 1211 1 0000002 0</v>
          </cell>
          <cell r="H112" t="str">
            <v>IMPRESORAS</v>
          </cell>
          <cell r="I112">
            <v>1218781.3700000001</v>
          </cell>
          <cell r="J112">
            <v>0</v>
          </cell>
          <cell r="K112">
            <v>20530.18</v>
          </cell>
          <cell r="L112">
            <v>1198251.19</v>
          </cell>
        </row>
        <row r="113">
          <cell r="B113">
            <v>1211</v>
          </cell>
          <cell r="C113" t="e">
            <v>#VALUE!</v>
          </cell>
          <cell r="D113">
            <v>2</v>
          </cell>
          <cell r="E113">
            <v>2</v>
          </cell>
          <cell r="G113" t="str">
            <v>001 1211 1 0000002 2</v>
          </cell>
          <cell r="H113" t="str">
            <v>IMPRESORAS</v>
          </cell>
          <cell r="I113">
            <v>1218781.3700000001</v>
          </cell>
          <cell r="J113">
            <v>0</v>
          </cell>
          <cell r="K113">
            <v>20530.18</v>
          </cell>
          <cell r="L113">
            <v>1198251.19</v>
          </cell>
        </row>
        <row r="114">
          <cell r="B114">
            <v>1211</v>
          </cell>
          <cell r="C114" t="e">
            <v>#VALUE!</v>
          </cell>
          <cell r="D114">
            <v>3</v>
          </cell>
          <cell r="E114">
            <v>0</v>
          </cell>
          <cell r="G114" t="str">
            <v>001 1211 1 0000003 0</v>
          </cell>
          <cell r="H114" t="str">
            <v>REGULADORES Y NO BREAK</v>
          </cell>
          <cell r="I114">
            <v>378134.41</v>
          </cell>
          <cell r="J114">
            <v>0</v>
          </cell>
          <cell r="K114">
            <v>0</v>
          </cell>
          <cell r="L114">
            <v>378134.41</v>
          </cell>
        </row>
        <row r="115">
          <cell r="B115">
            <v>1211</v>
          </cell>
          <cell r="C115" t="e">
            <v>#VALUE!</v>
          </cell>
          <cell r="D115">
            <v>3</v>
          </cell>
          <cell r="E115">
            <v>3</v>
          </cell>
          <cell r="G115" t="str">
            <v>001 1211 1 0000003 3</v>
          </cell>
          <cell r="H115" t="str">
            <v>REGULADORES Y NO BREAK</v>
          </cell>
          <cell r="I115">
            <v>378134.41</v>
          </cell>
          <cell r="J115">
            <v>0</v>
          </cell>
          <cell r="K115">
            <v>0</v>
          </cell>
          <cell r="L115">
            <v>378134.41</v>
          </cell>
        </row>
        <row r="116">
          <cell r="B116">
            <v>1211</v>
          </cell>
          <cell r="C116" t="e">
            <v>#VALUE!</v>
          </cell>
          <cell r="D116">
            <v>4</v>
          </cell>
          <cell r="E116">
            <v>0</v>
          </cell>
          <cell r="G116" t="str">
            <v>001 1211 1 0000004 0</v>
          </cell>
          <cell r="H116" t="str">
            <v>SCANNER</v>
          </cell>
          <cell r="I116">
            <v>161066.1</v>
          </cell>
          <cell r="J116">
            <v>0</v>
          </cell>
          <cell r="K116">
            <v>0</v>
          </cell>
          <cell r="L116">
            <v>161066.1</v>
          </cell>
        </row>
        <row r="117">
          <cell r="B117">
            <v>1211</v>
          </cell>
          <cell r="C117" t="e">
            <v>#VALUE!</v>
          </cell>
          <cell r="D117">
            <v>4</v>
          </cell>
          <cell r="E117">
            <v>4</v>
          </cell>
          <cell r="G117" t="str">
            <v>001 1211 1 0000004 4</v>
          </cell>
          <cell r="H117" t="str">
            <v>SCANNER</v>
          </cell>
          <cell r="I117">
            <v>161066.1</v>
          </cell>
          <cell r="J117">
            <v>0</v>
          </cell>
          <cell r="K117">
            <v>0</v>
          </cell>
          <cell r="L117">
            <v>161066.1</v>
          </cell>
        </row>
        <row r="118">
          <cell r="B118">
            <v>1211</v>
          </cell>
          <cell r="C118" t="e">
            <v>#VALUE!</v>
          </cell>
          <cell r="D118">
            <v>5</v>
          </cell>
          <cell r="E118">
            <v>0</v>
          </cell>
          <cell r="G118" t="str">
            <v>001 1211 1 0000005 0</v>
          </cell>
          <cell r="H118" t="str">
            <v>EQUIPOS DE RED</v>
          </cell>
          <cell r="I118">
            <v>6254542.7300000004</v>
          </cell>
          <cell r="J118">
            <v>0</v>
          </cell>
          <cell r="K118">
            <v>0</v>
          </cell>
          <cell r="L118">
            <v>6254542.7300000004</v>
          </cell>
        </row>
        <row r="119">
          <cell r="B119">
            <v>1211</v>
          </cell>
          <cell r="C119" t="e">
            <v>#VALUE!</v>
          </cell>
          <cell r="D119">
            <v>5</v>
          </cell>
          <cell r="E119">
            <v>5</v>
          </cell>
          <cell r="G119" t="str">
            <v>001 1211 1 0000005 5</v>
          </cell>
          <cell r="H119" t="str">
            <v>EQUIPOS DE RED</v>
          </cell>
          <cell r="I119">
            <v>6254542.7300000004</v>
          </cell>
          <cell r="J119">
            <v>0</v>
          </cell>
          <cell r="K119">
            <v>0</v>
          </cell>
          <cell r="L119">
            <v>6254542.7300000004</v>
          </cell>
        </row>
        <row r="120">
          <cell r="B120">
            <v>1211</v>
          </cell>
          <cell r="C120" t="e">
            <v>#VALUE!</v>
          </cell>
          <cell r="D120">
            <v>6</v>
          </cell>
          <cell r="E120">
            <v>0</v>
          </cell>
          <cell r="G120" t="str">
            <v>001 1211 1 0000006 0</v>
          </cell>
          <cell r="H120" t="str">
            <v>UNIDADES DE RESPALDO Y ALMACENAMIENTO</v>
          </cell>
          <cell r="I120">
            <v>19804.84</v>
          </cell>
          <cell r="J120">
            <v>0</v>
          </cell>
          <cell r="K120">
            <v>0</v>
          </cell>
          <cell r="L120">
            <v>19804.84</v>
          </cell>
        </row>
        <row r="121">
          <cell r="B121">
            <v>1211</v>
          </cell>
          <cell r="C121" t="e">
            <v>#VALUE!</v>
          </cell>
          <cell r="D121">
            <v>6</v>
          </cell>
          <cell r="E121">
            <v>6</v>
          </cell>
          <cell r="G121" t="str">
            <v>001 1211 1 0000006 6</v>
          </cell>
          <cell r="H121" t="str">
            <v>UNIDADES DE RESPALDO Y ALMACENAMIENTO</v>
          </cell>
          <cell r="I121">
            <v>19804.84</v>
          </cell>
          <cell r="J121">
            <v>0</v>
          </cell>
          <cell r="K121">
            <v>0</v>
          </cell>
          <cell r="L121">
            <v>19804.84</v>
          </cell>
        </row>
        <row r="122">
          <cell r="B122">
            <v>1211</v>
          </cell>
          <cell r="C122" t="e">
            <v>#VALUE!</v>
          </cell>
          <cell r="D122">
            <v>7</v>
          </cell>
          <cell r="E122">
            <v>0</v>
          </cell>
          <cell r="G122" t="str">
            <v>001 1211 1 0000007 0</v>
          </cell>
          <cell r="H122" t="str">
            <v>OTROS</v>
          </cell>
          <cell r="I122">
            <v>4884857.8</v>
          </cell>
          <cell r="J122">
            <v>0</v>
          </cell>
          <cell r="K122">
            <v>0</v>
          </cell>
          <cell r="L122">
            <v>4884857.8</v>
          </cell>
        </row>
        <row r="123">
          <cell r="B123">
            <v>1211</v>
          </cell>
          <cell r="C123" t="e">
            <v>#VALUE!</v>
          </cell>
          <cell r="D123">
            <v>7</v>
          </cell>
          <cell r="E123">
            <v>7</v>
          </cell>
          <cell r="G123" t="str">
            <v>001 1211 1 0000007 7</v>
          </cell>
          <cell r="H123" t="str">
            <v>OTROS</v>
          </cell>
          <cell r="I123">
            <v>4884857.8</v>
          </cell>
          <cell r="J123">
            <v>0</v>
          </cell>
          <cell r="K123">
            <v>0</v>
          </cell>
          <cell r="L123">
            <v>4884857.8</v>
          </cell>
        </row>
        <row r="124">
          <cell r="B124" t="e">
            <v>#VALUE!</v>
          </cell>
          <cell r="C124" t="e">
            <v>#VALUE!</v>
          </cell>
          <cell r="D124" t="e">
            <v>#VALUE!</v>
          </cell>
          <cell r="E124" t="e">
            <v>#VALUE!</v>
          </cell>
        </row>
        <row r="125">
          <cell r="B125" t="e">
            <v>#VALUE!</v>
          </cell>
          <cell r="C125" t="e">
            <v>#VALUE!</v>
          </cell>
          <cell r="D125" t="e">
            <v>#VALUE!</v>
          </cell>
          <cell r="E125" t="e">
            <v>#VALUE!</v>
          </cell>
        </row>
        <row r="126">
          <cell r="B126">
            <v>1212</v>
          </cell>
          <cell r="C126" t="e">
            <v>#VALUE!</v>
          </cell>
          <cell r="D126">
            <v>0</v>
          </cell>
          <cell r="E126">
            <v>0</v>
          </cell>
          <cell r="G126" t="str">
            <v>001 1212 0 0000000 0</v>
          </cell>
          <cell r="H126" t="str">
            <v>REVALUACION DE EQUIPO DE COMPUTO</v>
          </cell>
          <cell r="I126">
            <v>4969081.33</v>
          </cell>
          <cell r="J126">
            <v>0</v>
          </cell>
          <cell r="K126">
            <v>-168274.78</v>
          </cell>
          <cell r="L126">
            <v>5137356.1100000003</v>
          </cell>
        </row>
        <row r="127">
          <cell r="B127">
            <v>1212</v>
          </cell>
          <cell r="C127" t="e">
            <v>#VALUE!</v>
          </cell>
          <cell r="D127">
            <v>0</v>
          </cell>
          <cell r="E127">
            <v>0</v>
          </cell>
          <cell r="G127" t="str">
            <v>001 1212 1 0000000 0</v>
          </cell>
          <cell r="H127" t="str">
            <v>OFICINAS CENTRALES</v>
          </cell>
          <cell r="I127">
            <v>4969081.33</v>
          </cell>
          <cell r="J127">
            <v>0</v>
          </cell>
          <cell r="K127">
            <v>-168274.78</v>
          </cell>
          <cell r="L127">
            <v>5137356.1100000003</v>
          </cell>
        </row>
        <row r="128">
          <cell r="B128">
            <v>1212</v>
          </cell>
          <cell r="C128" t="e">
            <v>#VALUE!</v>
          </cell>
          <cell r="D128">
            <v>1</v>
          </cell>
          <cell r="E128">
            <v>0</v>
          </cell>
          <cell r="G128" t="str">
            <v>001 1212 1 0000001 0</v>
          </cell>
          <cell r="H128" t="str">
            <v>COMPUTADORAS</v>
          </cell>
          <cell r="I128">
            <v>940176.24</v>
          </cell>
          <cell r="J128">
            <v>0</v>
          </cell>
          <cell r="K128">
            <v>-153738.07999999999</v>
          </cell>
          <cell r="L128">
            <v>1093914.32</v>
          </cell>
        </row>
        <row r="129">
          <cell r="B129">
            <v>1212</v>
          </cell>
          <cell r="C129" t="e">
            <v>#VALUE!</v>
          </cell>
          <cell r="D129">
            <v>1</v>
          </cell>
          <cell r="E129">
            <v>1</v>
          </cell>
          <cell r="G129" t="str">
            <v>001 1212 1 0000001 1</v>
          </cell>
          <cell r="H129" t="str">
            <v>EJERCICIOS ANTERIORES</v>
          </cell>
          <cell r="I129">
            <v>933477.39</v>
          </cell>
          <cell r="J129">
            <v>0</v>
          </cell>
          <cell r="K129">
            <v>-67320.479999999996</v>
          </cell>
          <cell r="L129">
            <v>1000797.87</v>
          </cell>
        </row>
        <row r="130">
          <cell r="B130">
            <v>1212</v>
          </cell>
          <cell r="C130" t="e">
            <v>#VALUE!</v>
          </cell>
          <cell r="D130">
            <v>1</v>
          </cell>
          <cell r="E130">
            <v>2</v>
          </cell>
          <cell r="G130" t="str">
            <v>001 1212 1 0000001 2</v>
          </cell>
          <cell r="H130" t="str">
            <v>EJERCICIO ACTUAL</v>
          </cell>
          <cell r="I130">
            <v>6698.85</v>
          </cell>
          <cell r="J130">
            <v>0</v>
          </cell>
          <cell r="K130">
            <v>-86417.600000000006</v>
          </cell>
          <cell r="L130">
            <v>93116.45</v>
          </cell>
        </row>
        <row r="131">
          <cell r="B131">
            <v>1212</v>
          </cell>
          <cell r="C131" t="e">
            <v>#VALUE!</v>
          </cell>
          <cell r="D131">
            <v>2</v>
          </cell>
          <cell r="E131">
            <v>0</v>
          </cell>
          <cell r="G131" t="str">
            <v>001 1212 1 0000002 0</v>
          </cell>
          <cell r="H131" t="str">
            <v>IMPRESORAS</v>
          </cell>
          <cell r="I131">
            <v>249696.52</v>
          </cell>
          <cell r="J131">
            <v>0</v>
          </cell>
          <cell r="K131">
            <v>-14536.7</v>
          </cell>
          <cell r="L131">
            <v>264233.21999999997</v>
          </cell>
        </row>
        <row r="132">
          <cell r="B132">
            <v>1212</v>
          </cell>
          <cell r="C132" t="e">
            <v>#VALUE!</v>
          </cell>
          <cell r="D132">
            <v>2</v>
          </cell>
          <cell r="E132">
            <v>1</v>
          </cell>
          <cell r="G132" t="str">
            <v>001 1212 1 0000002 1</v>
          </cell>
          <cell r="H132" t="str">
            <v>EJERCICIOS ANTERIORES</v>
          </cell>
          <cell r="I132">
            <v>249696.52</v>
          </cell>
          <cell r="J132">
            <v>0</v>
          </cell>
          <cell r="K132">
            <v>-6156.72</v>
          </cell>
          <cell r="L132">
            <v>255853.24</v>
          </cell>
        </row>
        <row r="133">
          <cell r="B133">
            <v>1212</v>
          </cell>
          <cell r="C133" t="e">
            <v>#VALUE!</v>
          </cell>
          <cell r="D133">
            <v>2</v>
          </cell>
          <cell r="E133">
            <v>2</v>
          </cell>
          <cell r="G133" t="str">
            <v>001 1212 1 0000002 2</v>
          </cell>
          <cell r="H133" t="str">
            <v>EJERCICIO ACTUAL</v>
          </cell>
          <cell r="I133">
            <v>0</v>
          </cell>
          <cell r="J133">
            <v>0</v>
          </cell>
          <cell r="K133">
            <v>-8379.98</v>
          </cell>
          <cell r="L133">
            <v>8379.98</v>
          </cell>
        </row>
        <row r="134">
          <cell r="B134">
            <v>1212</v>
          </cell>
          <cell r="C134" t="e">
            <v>#VALUE!</v>
          </cell>
          <cell r="D134">
            <v>3</v>
          </cell>
          <cell r="E134">
            <v>0</v>
          </cell>
          <cell r="G134" t="str">
            <v>001 1212 1 0000003 0</v>
          </cell>
          <cell r="H134" t="str">
            <v>REGULADORES Y NO BREAK</v>
          </cell>
          <cell r="I134">
            <v>132025.22</v>
          </cell>
          <cell r="J134">
            <v>0</v>
          </cell>
          <cell r="K134">
            <v>0</v>
          </cell>
          <cell r="L134">
            <v>132025.22</v>
          </cell>
        </row>
        <row r="135">
          <cell r="B135">
            <v>1212</v>
          </cell>
          <cell r="C135" t="e">
            <v>#VALUE!</v>
          </cell>
          <cell r="D135">
            <v>3</v>
          </cell>
          <cell r="E135">
            <v>1</v>
          </cell>
          <cell r="G135" t="str">
            <v>001 1212 1 0000003 1</v>
          </cell>
          <cell r="H135" t="str">
            <v>EJERCICIOS ANTERIORES</v>
          </cell>
          <cell r="I135">
            <v>132025.22</v>
          </cell>
          <cell r="J135">
            <v>0</v>
          </cell>
          <cell r="K135">
            <v>0</v>
          </cell>
          <cell r="L135">
            <v>132025.22</v>
          </cell>
        </row>
        <row r="136">
          <cell r="B136">
            <v>1212</v>
          </cell>
          <cell r="C136" t="e">
            <v>#VALUE!</v>
          </cell>
          <cell r="D136">
            <v>4</v>
          </cell>
          <cell r="E136">
            <v>0</v>
          </cell>
          <cell r="G136" t="str">
            <v>001 1212 1 0000004 0</v>
          </cell>
          <cell r="H136" t="str">
            <v>SCANNER</v>
          </cell>
          <cell r="I136">
            <v>18756.43</v>
          </cell>
          <cell r="J136">
            <v>0</v>
          </cell>
          <cell r="K136">
            <v>0</v>
          </cell>
          <cell r="L136">
            <v>18756.43</v>
          </cell>
        </row>
        <row r="137">
          <cell r="B137">
            <v>1212</v>
          </cell>
          <cell r="C137" t="e">
            <v>#VALUE!</v>
          </cell>
          <cell r="D137">
            <v>4</v>
          </cell>
          <cell r="E137">
            <v>1</v>
          </cell>
          <cell r="G137" t="str">
            <v>001 1212 1 0000004 1</v>
          </cell>
          <cell r="H137" t="str">
            <v>EJERCICIOS ANTERIORES</v>
          </cell>
          <cell r="I137">
            <v>18756.43</v>
          </cell>
          <cell r="J137">
            <v>0</v>
          </cell>
          <cell r="K137">
            <v>0</v>
          </cell>
          <cell r="L137">
            <v>18756.43</v>
          </cell>
        </row>
        <row r="138">
          <cell r="B138">
            <v>1212</v>
          </cell>
          <cell r="C138" t="e">
            <v>#VALUE!</v>
          </cell>
          <cell r="D138">
            <v>5</v>
          </cell>
          <cell r="E138">
            <v>0</v>
          </cell>
          <cell r="G138" t="str">
            <v>001 1212 1 0000005 0</v>
          </cell>
          <cell r="H138" t="str">
            <v>EQUIPOS DE RED</v>
          </cell>
          <cell r="I138">
            <v>741423.88</v>
          </cell>
          <cell r="J138">
            <v>0</v>
          </cell>
          <cell r="K138">
            <v>0</v>
          </cell>
          <cell r="L138">
            <v>741423.88</v>
          </cell>
        </row>
        <row r="139">
          <cell r="B139">
            <v>1212</v>
          </cell>
          <cell r="C139" t="e">
            <v>#VALUE!</v>
          </cell>
          <cell r="D139">
            <v>5</v>
          </cell>
          <cell r="E139">
            <v>1</v>
          </cell>
          <cell r="G139" t="str">
            <v>001 1212 1 0000005 1</v>
          </cell>
          <cell r="H139" t="str">
            <v>EJERCICIOS ANTERIORES</v>
          </cell>
          <cell r="I139">
            <v>741423.88</v>
          </cell>
          <cell r="J139">
            <v>0</v>
          </cell>
          <cell r="K139">
            <v>0</v>
          </cell>
          <cell r="L139">
            <v>741423.88</v>
          </cell>
        </row>
        <row r="140">
          <cell r="B140">
            <v>1212</v>
          </cell>
          <cell r="C140" t="e">
            <v>#VALUE!</v>
          </cell>
          <cell r="D140">
            <v>6</v>
          </cell>
          <cell r="E140">
            <v>0</v>
          </cell>
          <cell r="G140" t="str">
            <v>001 1212 1 0000006 0</v>
          </cell>
          <cell r="H140" t="str">
            <v>UNIDADES DE RESPALDO Y ALMACENAMIENTO</v>
          </cell>
          <cell r="I140">
            <v>4662.62</v>
          </cell>
          <cell r="J140">
            <v>0</v>
          </cell>
          <cell r="K140">
            <v>0</v>
          </cell>
          <cell r="L140">
            <v>4662.62</v>
          </cell>
        </row>
        <row r="141">
          <cell r="B141">
            <v>1212</v>
          </cell>
          <cell r="C141" t="e">
            <v>#VALUE!</v>
          </cell>
          <cell r="D141">
            <v>6</v>
          </cell>
          <cell r="E141">
            <v>1</v>
          </cell>
          <cell r="G141" t="str">
            <v>001 1212 1 0000006 1</v>
          </cell>
          <cell r="H141" t="str">
            <v>EJERCICIOS ANTERIORES</v>
          </cell>
          <cell r="I141">
            <v>4662.62</v>
          </cell>
          <cell r="J141">
            <v>0</v>
          </cell>
          <cell r="K141">
            <v>0</v>
          </cell>
          <cell r="L141">
            <v>4662.62</v>
          </cell>
        </row>
        <row r="142">
          <cell r="B142">
            <v>1212</v>
          </cell>
          <cell r="C142" t="e">
            <v>#VALUE!</v>
          </cell>
          <cell r="D142">
            <v>7</v>
          </cell>
          <cell r="E142">
            <v>0</v>
          </cell>
          <cell r="G142" t="str">
            <v>001 1212 1 0000007 0</v>
          </cell>
          <cell r="H142" t="str">
            <v>OTROS</v>
          </cell>
          <cell r="I142">
            <v>2882340.42</v>
          </cell>
          <cell r="J142">
            <v>0</v>
          </cell>
          <cell r="K142">
            <v>0</v>
          </cell>
          <cell r="L142">
            <v>2882340.42</v>
          </cell>
        </row>
        <row r="143">
          <cell r="B143">
            <v>1212</v>
          </cell>
          <cell r="C143" t="e">
            <v>#VALUE!</v>
          </cell>
          <cell r="D143">
            <v>7</v>
          </cell>
          <cell r="E143">
            <v>1</v>
          </cell>
          <cell r="G143" t="str">
            <v>001 1212 1 0000007 1</v>
          </cell>
          <cell r="H143" t="str">
            <v>EJERCICIOS ANTERIORES</v>
          </cell>
          <cell r="I143">
            <v>417029.67</v>
          </cell>
          <cell r="J143">
            <v>0</v>
          </cell>
          <cell r="K143">
            <v>0</v>
          </cell>
          <cell r="L143">
            <v>417029.67</v>
          </cell>
        </row>
        <row r="144">
          <cell r="B144">
            <v>1212</v>
          </cell>
          <cell r="C144" t="e">
            <v>#VALUE!</v>
          </cell>
          <cell r="D144">
            <v>7</v>
          </cell>
          <cell r="E144">
            <v>2</v>
          </cell>
          <cell r="G144" t="str">
            <v>001 1212 1 0000007 2</v>
          </cell>
          <cell r="H144" t="str">
            <v>EJERCICIO ACTUAL</v>
          </cell>
          <cell r="I144">
            <v>2465310.75</v>
          </cell>
          <cell r="J144">
            <v>0</v>
          </cell>
          <cell r="K144">
            <v>0</v>
          </cell>
          <cell r="L144">
            <v>2465310.75</v>
          </cell>
        </row>
        <row r="145">
          <cell r="B145" t="e">
            <v>#VALUE!</v>
          </cell>
          <cell r="C145" t="e">
            <v>#VALUE!</v>
          </cell>
          <cell r="D145" t="e">
            <v>#VALUE!</v>
          </cell>
          <cell r="E145" t="e">
            <v>#VALUE!</v>
          </cell>
        </row>
        <row r="146">
          <cell r="B146" t="e">
            <v>#VALUE!</v>
          </cell>
          <cell r="C146" t="e">
            <v>#VALUE!</v>
          </cell>
          <cell r="D146" t="e">
            <v>#VALUE!</v>
          </cell>
          <cell r="E146" t="e">
            <v>#VALUE!</v>
          </cell>
        </row>
        <row r="147">
          <cell r="B147">
            <v>1213</v>
          </cell>
          <cell r="C147" t="e">
            <v>#VALUE!</v>
          </cell>
          <cell r="D147">
            <v>0</v>
          </cell>
          <cell r="E147">
            <v>0</v>
          </cell>
          <cell r="G147" t="str">
            <v>001 1213 0 0000000 0</v>
          </cell>
          <cell r="H147" t="str">
            <v>DEPRECIACION ACUMULADA DE EQUIPO DE COMPUTO</v>
          </cell>
          <cell r="I147">
            <v>14511034.970000001</v>
          </cell>
          <cell r="J147">
            <v>0</v>
          </cell>
          <cell r="K147">
            <v>664860.39</v>
          </cell>
          <cell r="L147">
            <v>15175895.359999999</v>
          </cell>
        </row>
        <row r="148">
          <cell r="B148">
            <v>1213</v>
          </cell>
          <cell r="C148" t="e">
            <v>#VALUE!</v>
          </cell>
          <cell r="D148">
            <v>0</v>
          </cell>
          <cell r="E148">
            <v>0</v>
          </cell>
          <cell r="G148" t="str">
            <v>001 1213 1 0000000 0</v>
          </cell>
          <cell r="H148" t="str">
            <v>OFICINAS CENTRALES</v>
          </cell>
          <cell r="I148">
            <v>14511034.970000001</v>
          </cell>
          <cell r="J148">
            <v>0</v>
          </cell>
          <cell r="K148">
            <v>664860.39</v>
          </cell>
          <cell r="L148">
            <v>15175895.359999999</v>
          </cell>
        </row>
        <row r="149">
          <cell r="B149">
            <v>1213</v>
          </cell>
          <cell r="C149" t="e">
            <v>#VALUE!</v>
          </cell>
          <cell r="D149">
            <v>1</v>
          </cell>
          <cell r="E149">
            <v>0</v>
          </cell>
          <cell r="G149" t="str">
            <v>001 1213 1 0000001 0</v>
          </cell>
          <cell r="H149" t="str">
            <v>COMPUTADORAS</v>
          </cell>
          <cell r="I149">
            <v>4628681.5999999996</v>
          </cell>
          <cell r="J149">
            <v>0</v>
          </cell>
          <cell r="K149">
            <v>27519.8</v>
          </cell>
          <cell r="L149">
            <v>4656201.4000000004</v>
          </cell>
        </row>
        <row r="150">
          <cell r="B150">
            <v>1213</v>
          </cell>
          <cell r="C150" t="e">
            <v>#VALUE!</v>
          </cell>
          <cell r="D150">
            <v>1</v>
          </cell>
          <cell r="E150">
            <v>1</v>
          </cell>
          <cell r="G150" t="str">
            <v>001 1213 1 0000001 1</v>
          </cell>
          <cell r="H150" t="str">
            <v>EJERCICIOS ANTERIORES</v>
          </cell>
          <cell r="I150">
            <v>4628681.5999999996</v>
          </cell>
          <cell r="J150">
            <v>0</v>
          </cell>
          <cell r="K150">
            <v>-72627.789999999994</v>
          </cell>
          <cell r="L150">
            <v>4556053.8099999996</v>
          </cell>
        </row>
        <row r="151">
          <cell r="B151">
            <v>1213</v>
          </cell>
          <cell r="C151" t="e">
            <v>#VALUE!</v>
          </cell>
          <cell r="D151">
            <v>1</v>
          </cell>
          <cell r="E151">
            <v>2</v>
          </cell>
          <cell r="G151" t="str">
            <v>001 1213 1 0000001 2</v>
          </cell>
          <cell r="H151" t="str">
            <v>EJERCICIO ACTUAL</v>
          </cell>
          <cell r="I151">
            <v>0</v>
          </cell>
          <cell r="J151">
            <v>0</v>
          </cell>
          <cell r="K151">
            <v>100147.59</v>
          </cell>
          <cell r="L151">
            <v>100147.59</v>
          </cell>
        </row>
        <row r="152">
          <cell r="B152">
            <v>1213</v>
          </cell>
          <cell r="C152" t="e">
            <v>#VALUE!</v>
          </cell>
          <cell r="D152">
            <v>2</v>
          </cell>
          <cell r="E152">
            <v>0</v>
          </cell>
          <cell r="G152" t="str">
            <v>001 1213 1 0000002 0</v>
          </cell>
          <cell r="H152" t="str">
            <v>IMPRESORAS</v>
          </cell>
          <cell r="I152">
            <v>1165200.93</v>
          </cell>
          <cell r="J152">
            <v>0</v>
          </cell>
          <cell r="K152">
            <v>21995.29</v>
          </cell>
          <cell r="L152">
            <v>1187196.22</v>
          </cell>
        </row>
        <row r="153">
          <cell r="B153">
            <v>1213</v>
          </cell>
          <cell r="C153" t="e">
            <v>#VALUE!</v>
          </cell>
          <cell r="D153">
            <v>2</v>
          </cell>
          <cell r="E153">
            <v>1</v>
          </cell>
          <cell r="G153" t="str">
            <v>001 1213 1 0000002 1</v>
          </cell>
          <cell r="H153" t="str">
            <v>EJERCICIOS ANTERIORES</v>
          </cell>
          <cell r="I153">
            <v>1165200.93</v>
          </cell>
          <cell r="J153">
            <v>0</v>
          </cell>
          <cell r="K153">
            <v>-7185.56</v>
          </cell>
          <cell r="L153">
            <v>1158015.3700000001</v>
          </cell>
        </row>
        <row r="154">
          <cell r="B154">
            <v>1213</v>
          </cell>
          <cell r="C154" t="e">
            <v>#VALUE!</v>
          </cell>
          <cell r="D154">
            <v>2</v>
          </cell>
          <cell r="E154">
            <v>2</v>
          </cell>
          <cell r="G154" t="str">
            <v>001 1213 1 0000002 2</v>
          </cell>
          <cell r="H154" t="str">
            <v>EJERCICIO ACTUAL</v>
          </cell>
          <cell r="I154">
            <v>0</v>
          </cell>
          <cell r="J154">
            <v>0</v>
          </cell>
          <cell r="K154">
            <v>29180.85</v>
          </cell>
          <cell r="L154">
            <v>29180.85</v>
          </cell>
        </row>
        <row r="155">
          <cell r="B155">
            <v>1213</v>
          </cell>
          <cell r="C155" t="e">
            <v>#VALUE!</v>
          </cell>
          <cell r="D155">
            <v>3</v>
          </cell>
          <cell r="E155">
            <v>0</v>
          </cell>
          <cell r="G155" t="str">
            <v>001 1213 1 0000003 0</v>
          </cell>
          <cell r="H155" t="str">
            <v>REGULADORES Y NO BREAK</v>
          </cell>
          <cell r="I155">
            <v>372620.04</v>
          </cell>
          <cell r="J155">
            <v>0</v>
          </cell>
          <cell r="K155">
            <v>5482.37</v>
          </cell>
          <cell r="L155">
            <v>378102.41</v>
          </cell>
        </row>
        <row r="156">
          <cell r="B156">
            <v>1213</v>
          </cell>
          <cell r="C156" t="e">
            <v>#VALUE!</v>
          </cell>
          <cell r="D156">
            <v>3</v>
          </cell>
          <cell r="E156">
            <v>1</v>
          </cell>
          <cell r="G156" t="str">
            <v>001 1213 1 0000003 1</v>
          </cell>
          <cell r="H156" t="str">
            <v>EJERCICIOS ANTERIORES</v>
          </cell>
          <cell r="I156">
            <v>372620.04</v>
          </cell>
          <cell r="J156">
            <v>0</v>
          </cell>
          <cell r="K156">
            <v>0</v>
          </cell>
          <cell r="L156">
            <v>372620.04</v>
          </cell>
        </row>
        <row r="157">
          <cell r="B157">
            <v>1213</v>
          </cell>
          <cell r="C157" t="e">
            <v>#VALUE!</v>
          </cell>
          <cell r="D157">
            <v>3</v>
          </cell>
          <cell r="E157">
            <v>2</v>
          </cell>
          <cell r="G157" t="str">
            <v>001 1213 1 0000003 2</v>
          </cell>
          <cell r="H157" t="str">
            <v>EJERCICIO ACTUAL</v>
          </cell>
          <cell r="I157">
            <v>0</v>
          </cell>
          <cell r="J157">
            <v>0</v>
          </cell>
          <cell r="K157">
            <v>5482.37</v>
          </cell>
          <cell r="L157">
            <v>5482.37</v>
          </cell>
        </row>
        <row r="158">
          <cell r="B158">
            <v>1213</v>
          </cell>
          <cell r="C158" t="e">
            <v>#VALUE!</v>
          </cell>
          <cell r="D158">
            <v>4</v>
          </cell>
          <cell r="E158">
            <v>0</v>
          </cell>
          <cell r="G158" t="str">
            <v>001 1213 1 0000004 0</v>
          </cell>
          <cell r="H158" t="str">
            <v>SCANNER</v>
          </cell>
          <cell r="I158">
            <v>151541.10999999999</v>
          </cell>
          <cell r="J158">
            <v>0</v>
          </cell>
          <cell r="K158">
            <v>6196.81</v>
          </cell>
          <cell r="L158">
            <v>157737.92000000001</v>
          </cell>
        </row>
        <row r="159">
          <cell r="B159">
            <v>1213</v>
          </cell>
          <cell r="C159" t="e">
            <v>#VALUE!</v>
          </cell>
          <cell r="D159">
            <v>4</v>
          </cell>
          <cell r="E159">
            <v>1</v>
          </cell>
          <cell r="G159" t="str">
            <v>001 1213 1 0000004 1</v>
          </cell>
          <cell r="H159" t="str">
            <v>EJERCICIOS ANTERIORES</v>
          </cell>
          <cell r="I159">
            <v>151541.10999999999</v>
          </cell>
          <cell r="J159">
            <v>0</v>
          </cell>
          <cell r="K159">
            <v>0</v>
          </cell>
          <cell r="L159">
            <v>151541.10999999999</v>
          </cell>
        </row>
        <row r="160">
          <cell r="B160">
            <v>1213</v>
          </cell>
          <cell r="C160" t="e">
            <v>#VALUE!</v>
          </cell>
          <cell r="D160">
            <v>4</v>
          </cell>
          <cell r="E160">
            <v>2</v>
          </cell>
          <cell r="G160" t="str">
            <v>001 1213 1 0000004 2</v>
          </cell>
          <cell r="H160" t="str">
            <v>EJERCICIO ACTUAL</v>
          </cell>
          <cell r="I160">
            <v>0</v>
          </cell>
          <cell r="J160">
            <v>0</v>
          </cell>
          <cell r="K160">
            <v>6196.81</v>
          </cell>
          <cell r="L160">
            <v>6196.81</v>
          </cell>
        </row>
        <row r="161">
          <cell r="B161">
            <v>1213</v>
          </cell>
          <cell r="C161" t="e">
            <v>#VALUE!</v>
          </cell>
          <cell r="D161">
            <v>5</v>
          </cell>
          <cell r="E161">
            <v>0</v>
          </cell>
          <cell r="G161" t="str">
            <v>001 1213 1 0000005 0</v>
          </cell>
          <cell r="H161" t="str">
            <v>EQUIPOS DE RED</v>
          </cell>
          <cell r="I161">
            <v>5947997.25</v>
          </cell>
          <cell r="J161">
            <v>0</v>
          </cell>
          <cell r="K161">
            <v>240962.29</v>
          </cell>
          <cell r="L161">
            <v>6188959.54</v>
          </cell>
        </row>
        <row r="162">
          <cell r="B162">
            <v>1213</v>
          </cell>
          <cell r="C162" t="e">
            <v>#VALUE!</v>
          </cell>
          <cell r="D162">
            <v>5</v>
          </cell>
          <cell r="E162">
            <v>1</v>
          </cell>
          <cell r="G162" t="str">
            <v>001 1213 1 0000005 1</v>
          </cell>
          <cell r="H162" t="str">
            <v>EJERCICIOS ANTERIORES</v>
          </cell>
          <cell r="I162">
            <v>5947997.25</v>
          </cell>
          <cell r="J162">
            <v>0</v>
          </cell>
          <cell r="K162">
            <v>0</v>
          </cell>
          <cell r="L162">
            <v>5947997.25</v>
          </cell>
        </row>
        <row r="163">
          <cell r="B163">
            <v>1213</v>
          </cell>
          <cell r="C163" t="e">
            <v>#VALUE!</v>
          </cell>
          <cell r="D163">
            <v>5</v>
          </cell>
          <cell r="E163">
            <v>2</v>
          </cell>
          <cell r="G163" t="str">
            <v>001 1213 1 0000005 2</v>
          </cell>
          <cell r="H163" t="str">
            <v>EJERCICIO ACTUAL</v>
          </cell>
          <cell r="I163">
            <v>0</v>
          </cell>
          <cell r="J163">
            <v>0</v>
          </cell>
          <cell r="K163">
            <v>240962.29</v>
          </cell>
          <cell r="L163">
            <v>240962.29</v>
          </cell>
        </row>
        <row r="164">
          <cell r="B164">
            <v>1213</v>
          </cell>
          <cell r="C164" t="e">
            <v>#VALUE!</v>
          </cell>
          <cell r="D164">
            <v>6</v>
          </cell>
          <cell r="E164">
            <v>0</v>
          </cell>
          <cell r="G164" t="str">
            <v>001 1213 1 0000006 0</v>
          </cell>
          <cell r="H164" t="str">
            <v>UNIDADES DE RESPALDO Y ALMACENAMIENTO</v>
          </cell>
          <cell r="I164">
            <v>19804.84</v>
          </cell>
          <cell r="J164">
            <v>0</v>
          </cell>
          <cell r="K164">
            <v>0</v>
          </cell>
          <cell r="L164">
            <v>19804.84</v>
          </cell>
        </row>
        <row r="165">
          <cell r="B165">
            <v>1213</v>
          </cell>
          <cell r="C165" t="e">
            <v>#VALUE!</v>
          </cell>
          <cell r="D165">
            <v>6</v>
          </cell>
          <cell r="E165">
            <v>1</v>
          </cell>
          <cell r="G165" t="str">
            <v>001 1213 1 0000006 1</v>
          </cell>
          <cell r="H165" t="str">
            <v>EJERCICIOS ANTERIORES</v>
          </cell>
          <cell r="I165">
            <v>19804.84</v>
          </cell>
          <cell r="J165">
            <v>0</v>
          </cell>
          <cell r="K165">
            <v>0</v>
          </cell>
          <cell r="L165">
            <v>19804.84</v>
          </cell>
        </row>
        <row r="166">
          <cell r="B166">
            <v>1213</v>
          </cell>
          <cell r="C166" t="e">
            <v>#VALUE!</v>
          </cell>
          <cell r="D166">
            <v>7</v>
          </cell>
          <cell r="E166">
            <v>0</v>
          </cell>
          <cell r="G166" t="str">
            <v>001 1213 1 0000007 0</v>
          </cell>
          <cell r="H166" t="str">
            <v>OTROS</v>
          </cell>
          <cell r="I166">
            <v>2225189.2000000002</v>
          </cell>
          <cell r="J166">
            <v>0</v>
          </cell>
          <cell r="K166">
            <v>362703.83</v>
          </cell>
          <cell r="L166">
            <v>2587893.0299999998</v>
          </cell>
        </row>
        <row r="167">
          <cell r="B167">
            <v>1213</v>
          </cell>
          <cell r="C167" t="e">
            <v>#VALUE!</v>
          </cell>
          <cell r="D167">
            <v>7</v>
          </cell>
          <cell r="E167">
            <v>1</v>
          </cell>
          <cell r="G167" t="str">
            <v>001 1213 1 0000007 1</v>
          </cell>
          <cell r="H167" t="str">
            <v>EJERCICIOS ANTERIORES</v>
          </cell>
          <cell r="I167">
            <v>2225189.2000000002</v>
          </cell>
          <cell r="J167">
            <v>0</v>
          </cell>
          <cell r="K167">
            <v>0</v>
          </cell>
          <cell r="L167">
            <v>2225189.2000000002</v>
          </cell>
        </row>
        <row r="168">
          <cell r="B168">
            <v>1213</v>
          </cell>
          <cell r="C168" t="e">
            <v>#VALUE!</v>
          </cell>
          <cell r="D168">
            <v>7</v>
          </cell>
          <cell r="E168">
            <v>2</v>
          </cell>
          <cell r="G168" t="str">
            <v>001 1213 1 0000007 2</v>
          </cell>
          <cell r="H168" t="str">
            <v>EJERCICIO ACTUAL</v>
          </cell>
          <cell r="I168">
            <v>0</v>
          </cell>
          <cell r="J168">
            <v>0</v>
          </cell>
          <cell r="K168">
            <v>362703.83</v>
          </cell>
          <cell r="L168">
            <v>362703.83</v>
          </cell>
        </row>
        <row r="169">
          <cell r="B169" t="e">
            <v>#VALUE!</v>
          </cell>
          <cell r="C169" t="e">
            <v>#VALUE!</v>
          </cell>
          <cell r="D169" t="e">
            <v>#VALUE!</v>
          </cell>
          <cell r="E169" t="e">
            <v>#VALUE!</v>
          </cell>
        </row>
        <row r="170">
          <cell r="B170" t="e">
            <v>#VALUE!</v>
          </cell>
          <cell r="C170" t="e">
            <v>#VALUE!</v>
          </cell>
          <cell r="D170" t="e">
            <v>#VALUE!</v>
          </cell>
          <cell r="E170" t="e">
            <v>#VALUE!</v>
          </cell>
        </row>
        <row r="171">
          <cell r="B171">
            <v>1214</v>
          </cell>
          <cell r="C171" t="e">
            <v>#VALUE!</v>
          </cell>
          <cell r="D171">
            <v>0</v>
          </cell>
          <cell r="E171">
            <v>0</v>
          </cell>
          <cell r="G171" t="str">
            <v>001 1214 0 0000000 0</v>
          </cell>
          <cell r="H171" t="str">
            <v>REVALUACION DE LA DEPRECIACION ACUMULADA DEL EQUIPO DE COMPUTO</v>
          </cell>
          <cell r="I171">
            <v>2022028.69</v>
          </cell>
          <cell r="J171">
            <v>0</v>
          </cell>
          <cell r="K171">
            <v>72403.12</v>
          </cell>
          <cell r="L171">
            <v>2094431.81</v>
          </cell>
        </row>
        <row r="172">
          <cell r="B172">
            <v>1214</v>
          </cell>
          <cell r="C172" t="e">
            <v>#VALUE!</v>
          </cell>
          <cell r="D172">
            <v>0</v>
          </cell>
          <cell r="E172">
            <v>0</v>
          </cell>
          <cell r="G172" t="str">
            <v>001 1214 1 0000000 0</v>
          </cell>
          <cell r="H172" t="str">
            <v>OFICINAS CENTRALES</v>
          </cell>
          <cell r="I172">
            <v>2022028.69</v>
          </cell>
          <cell r="J172">
            <v>0</v>
          </cell>
          <cell r="K172">
            <v>72403.12</v>
          </cell>
          <cell r="L172">
            <v>2094431.81</v>
          </cell>
        </row>
        <row r="173">
          <cell r="B173">
            <v>1214</v>
          </cell>
          <cell r="C173" t="e">
            <v>#VALUE!</v>
          </cell>
          <cell r="D173">
            <v>1</v>
          </cell>
          <cell r="E173">
            <v>0</v>
          </cell>
          <cell r="G173" t="str">
            <v>001 1214 1 0000001 0</v>
          </cell>
          <cell r="H173" t="str">
            <v>COMPUTADORAS</v>
          </cell>
          <cell r="I173">
            <v>876876.34</v>
          </cell>
          <cell r="J173">
            <v>0</v>
          </cell>
          <cell r="K173">
            <v>66420.55</v>
          </cell>
          <cell r="L173">
            <v>943296.89</v>
          </cell>
        </row>
        <row r="174">
          <cell r="B174">
            <v>1214</v>
          </cell>
          <cell r="C174" t="e">
            <v>#VALUE!</v>
          </cell>
          <cell r="D174">
            <v>1</v>
          </cell>
          <cell r="E174">
            <v>1</v>
          </cell>
          <cell r="G174" t="str">
            <v>001 1214 1 0000001 1</v>
          </cell>
          <cell r="H174" t="str">
            <v>EJERCICIOS ANTERIORES</v>
          </cell>
          <cell r="I174">
            <v>876876.34</v>
          </cell>
          <cell r="J174">
            <v>0</v>
          </cell>
          <cell r="K174">
            <v>66420.55</v>
          </cell>
          <cell r="L174">
            <v>943296.89</v>
          </cell>
        </row>
        <row r="175">
          <cell r="B175">
            <v>1214</v>
          </cell>
          <cell r="C175" t="e">
            <v>#VALUE!</v>
          </cell>
          <cell r="D175">
            <v>2</v>
          </cell>
          <cell r="E175">
            <v>0</v>
          </cell>
          <cell r="G175" t="str">
            <v>001 1214 1 0000002 0</v>
          </cell>
          <cell r="H175" t="str">
            <v>IMPRESORAS</v>
          </cell>
          <cell r="I175">
            <v>232395.76</v>
          </cell>
          <cell r="J175">
            <v>0</v>
          </cell>
          <cell r="K175">
            <v>5982.57</v>
          </cell>
          <cell r="L175">
            <v>238378.33</v>
          </cell>
        </row>
        <row r="176">
          <cell r="B176">
            <v>1214</v>
          </cell>
          <cell r="C176" t="e">
            <v>#VALUE!</v>
          </cell>
          <cell r="D176">
            <v>2</v>
          </cell>
          <cell r="E176">
            <v>1</v>
          </cell>
          <cell r="G176" t="str">
            <v>001 1214 1 0000002 1</v>
          </cell>
          <cell r="H176" t="str">
            <v>EJERCICIOS ANTERIORES</v>
          </cell>
          <cell r="I176">
            <v>232395.76</v>
          </cell>
          <cell r="J176">
            <v>0</v>
          </cell>
          <cell r="K176">
            <v>5982.57</v>
          </cell>
          <cell r="L176">
            <v>238378.33</v>
          </cell>
        </row>
        <row r="177">
          <cell r="B177">
            <v>1214</v>
          </cell>
          <cell r="C177" t="e">
            <v>#VALUE!</v>
          </cell>
          <cell r="D177">
            <v>3</v>
          </cell>
          <cell r="E177">
            <v>0</v>
          </cell>
          <cell r="G177" t="str">
            <v>001 1214 1 0000003 0</v>
          </cell>
          <cell r="H177" t="str">
            <v>REGULADORES Y NO BREAK</v>
          </cell>
          <cell r="I177">
            <v>127756.47</v>
          </cell>
          <cell r="J177">
            <v>0</v>
          </cell>
          <cell r="K177">
            <v>0</v>
          </cell>
          <cell r="L177">
            <v>127756.47</v>
          </cell>
        </row>
        <row r="178">
          <cell r="B178">
            <v>1214</v>
          </cell>
          <cell r="C178" t="e">
            <v>#VALUE!</v>
          </cell>
          <cell r="D178">
            <v>3</v>
          </cell>
          <cell r="E178">
            <v>1</v>
          </cell>
          <cell r="G178" t="str">
            <v>001 1214 1 0000003 1</v>
          </cell>
          <cell r="H178" t="str">
            <v>EJERCICIOS ANTERIORES</v>
          </cell>
          <cell r="I178">
            <v>127756.47</v>
          </cell>
          <cell r="J178">
            <v>0</v>
          </cell>
          <cell r="K178">
            <v>0</v>
          </cell>
          <cell r="L178">
            <v>127756.47</v>
          </cell>
        </row>
        <row r="179">
          <cell r="B179">
            <v>1214</v>
          </cell>
          <cell r="C179" t="e">
            <v>#VALUE!</v>
          </cell>
          <cell r="D179">
            <v>4</v>
          </cell>
          <cell r="E179">
            <v>0</v>
          </cell>
          <cell r="G179" t="str">
            <v>001 1214 1 0000004 0</v>
          </cell>
          <cell r="H179" t="str">
            <v>SCANNER</v>
          </cell>
          <cell r="I179">
            <v>116709.82</v>
          </cell>
          <cell r="J179">
            <v>0</v>
          </cell>
          <cell r="K179">
            <v>0</v>
          </cell>
          <cell r="L179">
            <v>116709.82</v>
          </cell>
        </row>
        <row r="180">
          <cell r="B180">
            <v>1214</v>
          </cell>
          <cell r="C180" t="e">
            <v>#VALUE!</v>
          </cell>
          <cell r="D180">
            <v>4</v>
          </cell>
          <cell r="E180">
            <v>1</v>
          </cell>
          <cell r="G180" t="str">
            <v>001 1214 1 0000004 1</v>
          </cell>
          <cell r="H180" t="str">
            <v>EJERCICIOS ANTERIORES</v>
          </cell>
          <cell r="I180">
            <v>115942.38</v>
          </cell>
          <cell r="J180">
            <v>0</v>
          </cell>
          <cell r="K180">
            <v>0</v>
          </cell>
          <cell r="L180">
            <v>115942.38</v>
          </cell>
        </row>
        <row r="181">
          <cell r="B181">
            <v>1214</v>
          </cell>
          <cell r="C181" t="e">
            <v>#VALUE!</v>
          </cell>
          <cell r="D181">
            <v>4</v>
          </cell>
          <cell r="E181">
            <v>2</v>
          </cell>
          <cell r="G181" t="str">
            <v>001 1214 1 0000004 2</v>
          </cell>
          <cell r="H181" t="str">
            <v>EJERCICIO ACTUAL</v>
          </cell>
          <cell r="I181">
            <v>767.44</v>
          </cell>
          <cell r="J181">
            <v>0</v>
          </cell>
          <cell r="K181">
            <v>0</v>
          </cell>
          <cell r="L181">
            <v>767.44</v>
          </cell>
        </row>
        <row r="182">
          <cell r="B182">
            <v>1214</v>
          </cell>
          <cell r="C182" t="e">
            <v>#VALUE!</v>
          </cell>
          <cell r="D182">
            <v>5</v>
          </cell>
          <cell r="E182">
            <v>0</v>
          </cell>
          <cell r="G182" t="str">
            <v>001 1214 1 0000005 0</v>
          </cell>
          <cell r="H182" t="str">
            <v>EQUIPOS DE RED</v>
          </cell>
          <cell r="I182">
            <v>645026.75</v>
          </cell>
          <cell r="J182">
            <v>0</v>
          </cell>
          <cell r="K182">
            <v>0</v>
          </cell>
          <cell r="L182">
            <v>645026.75</v>
          </cell>
        </row>
        <row r="183">
          <cell r="B183">
            <v>1214</v>
          </cell>
          <cell r="C183" t="e">
            <v>#VALUE!</v>
          </cell>
          <cell r="D183">
            <v>5</v>
          </cell>
          <cell r="E183">
            <v>1</v>
          </cell>
          <cell r="G183" t="str">
            <v>001 1214 1 0000005 1</v>
          </cell>
          <cell r="H183" t="str">
            <v>EJERCICIOS ANTERIORES</v>
          </cell>
          <cell r="I183">
            <v>645026.75</v>
          </cell>
          <cell r="J183">
            <v>0</v>
          </cell>
          <cell r="K183">
            <v>0</v>
          </cell>
          <cell r="L183">
            <v>645026.75</v>
          </cell>
        </row>
        <row r="184">
          <cell r="B184">
            <v>1214</v>
          </cell>
          <cell r="C184" t="e">
            <v>#VALUE!</v>
          </cell>
          <cell r="D184">
            <v>6</v>
          </cell>
          <cell r="E184">
            <v>0</v>
          </cell>
          <cell r="G184" t="str">
            <v>001 1214 1 0000006 0</v>
          </cell>
          <cell r="H184" t="str">
            <v>UNIDADES DE RESPALDO Y ALMACENAMIENTO</v>
          </cell>
          <cell r="I184">
            <v>4662.62</v>
          </cell>
          <cell r="J184">
            <v>0</v>
          </cell>
          <cell r="K184">
            <v>0</v>
          </cell>
          <cell r="L184">
            <v>4662.62</v>
          </cell>
        </row>
        <row r="185">
          <cell r="B185">
            <v>1214</v>
          </cell>
          <cell r="C185" t="e">
            <v>#VALUE!</v>
          </cell>
          <cell r="D185">
            <v>6</v>
          </cell>
          <cell r="E185">
            <v>1</v>
          </cell>
          <cell r="G185" t="str">
            <v>001 1214 1 0000006 1</v>
          </cell>
          <cell r="H185" t="str">
            <v>EJERCICIOS ANTERIORES</v>
          </cell>
          <cell r="I185">
            <v>4662.62</v>
          </cell>
          <cell r="J185">
            <v>0</v>
          </cell>
          <cell r="K185">
            <v>0</v>
          </cell>
          <cell r="L185">
            <v>4662.62</v>
          </cell>
        </row>
        <row r="186">
          <cell r="B186">
            <v>1214</v>
          </cell>
          <cell r="C186" t="e">
            <v>#VALUE!</v>
          </cell>
          <cell r="D186">
            <v>7</v>
          </cell>
          <cell r="E186">
            <v>0</v>
          </cell>
          <cell r="G186" t="str">
            <v>001 1214 1 0000007 0</v>
          </cell>
          <cell r="H186" t="str">
            <v>OTROS</v>
          </cell>
          <cell r="I186">
            <v>18600.93</v>
          </cell>
          <cell r="J186">
            <v>0</v>
          </cell>
          <cell r="K186">
            <v>0</v>
          </cell>
          <cell r="L186">
            <v>18600.93</v>
          </cell>
        </row>
        <row r="187">
          <cell r="B187">
            <v>1214</v>
          </cell>
          <cell r="C187" t="e">
            <v>#VALUE!</v>
          </cell>
          <cell r="D187">
            <v>7</v>
          </cell>
          <cell r="E187">
            <v>1</v>
          </cell>
          <cell r="G187" t="str">
            <v>001 1214 1 0000007 1</v>
          </cell>
          <cell r="H187" t="str">
            <v>EJERCICIOS ANTERIORES</v>
          </cell>
          <cell r="I187">
            <v>18600.93</v>
          </cell>
          <cell r="J187">
            <v>0</v>
          </cell>
          <cell r="K187">
            <v>0</v>
          </cell>
          <cell r="L187">
            <v>18600.93</v>
          </cell>
        </row>
        <row r="188">
          <cell r="B188" t="e">
            <v>#VALUE!</v>
          </cell>
          <cell r="C188" t="e">
            <v>#VALUE!</v>
          </cell>
          <cell r="D188" t="e">
            <v>#VALUE!</v>
          </cell>
          <cell r="E188" t="e">
            <v>#VALUE!</v>
          </cell>
        </row>
        <row r="189">
          <cell r="B189" t="e">
            <v>#VALUE!</v>
          </cell>
          <cell r="C189" t="e">
            <v>#VALUE!</v>
          </cell>
          <cell r="D189" t="e">
            <v>#VALUE!</v>
          </cell>
          <cell r="E189" t="e">
            <v>#VALUE!</v>
          </cell>
        </row>
        <row r="190">
          <cell r="B190">
            <v>1215</v>
          </cell>
          <cell r="C190" t="e">
            <v>#VALUE!</v>
          </cell>
          <cell r="D190">
            <v>0</v>
          </cell>
          <cell r="E190">
            <v>0</v>
          </cell>
          <cell r="G190" t="str">
            <v>001 1215 0 0000000 0</v>
          </cell>
          <cell r="H190" t="str">
            <v>EQUIPO DE TRANSPORTE</v>
          </cell>
          <cell r="I190">
            <v>3510754.85</v>
          </cell>
          <cell r="J190">
            <v>0</v>
          </cell>
          <cell r="K190">
            <v>0</v>
          </cell>
          <cell r="L190">
            <v>3510754.85</v>
          </cell>
        </row>
        <row r="191">
          <cell r="B191">
            <v>1215</v>
          </cell>
          <cell r="C191" t="e">
            <v>#VALUE!</v>
          </cell>
          <cell r="D191">
            <v>0</v>
          </cell>
          <cell r="E191">
            <v>0</v>
          </cell>
          <cell r="G191" t="str">
            <v>001 1215 1 0000000 0</v>
          </cell>
          <cell r="H191" t="str">
            <v>OFICINAS CENTRALES</v>
          </cell>
          <cell r="I191">
            <v>3510754.85</v>
          </cell>
          <cell r="J191">
            <v>0</v>
          </cell>
          <cell r="K191">
            <v>0</v>
          </cell>
          <cell r="L191">
            <v>3510754.85</v>
          </cell>
        </row>
        <row r="192">
          <cell r="B192">
            <v>1215</v>
          </cell>
          <cell r="C192" t="e">
            <v>#VALUE!</v>
          </cell>
          <cell r="D192">
            <v>4</v>
          </cell>
          <cell r="E192">
            <v>0</v>
          </cell>
          <cell r="G192" t="str">
            <v>001 1215 1 0000004 0</v>
          </cell>
          <cell r="H192" t="str">
            <v>TRANSPORTE, VEHICULOS Y EQUIPO AUTOMOTRIZ</v>
          </cell>
          <cell r="I192">
            <v>3510754.85</v>
          </cell>
          <cell r="J192">
            <v>0</v>
          </cell>
          <cell r="K192">
            <v>0</v>
          </cell>
          <cell r="L192">
            <v>3510754.85</v>
          </cell>
        </row>
        <row r="193">
          <cell r="B193">
            <v>1215</v>
          </cell>
          <cell r="C193" t="e">
            <v>#VALUE!</v>
          </cell>
          <cell r="D193">
            <v>4</v>
          </cell>
          <cell r="E193">
            <v>4</v>
          </cell>
          <cell r="G193" t="str">
            <v>001 1215 1 0000004 4</v>
          </cell>
          <cell r="H193" t="str">
            <v>TRANSPORTE, VEHICULOS Y EQUIPO AUTOMOTRIZ</v>
          </cell>
          <cell r="I193">
            <v>3510754.85</v>
          </cell>
          <cell r="J193">
            <v>0</v>
          </cell>
          <cell r="K193">
            <v>0</v>
          </cell>
          <cell r="L193">
            <v>3510754.85</v>
          </cell>
        </row>
        <row r="194">
          <cell r="B194" t="e">
            <v>#VALUE!</v>
          </cell>
          <cell r="C194" t="e">
            <v>#VALUE!</v>
          </cell>
          <cell r="D194" t="e">
            <v>#VALUE!</v>
          </cell>
          <cell r="E194" t="e">
            <v>#VALUE!</v>
          </cell>
        </row>
        <row r="195">
          <cell r="B195" t="e">
            <v>#VALUE!</v>
          </cell>
          <cell r="C195" t="e">
            <v>#VALUE!</v>
          </cell>
          <cell r="D195" t="e">
            <v>#VALUE!</v>
          </cell>
          <cell r="E195" t="e">
            <v>#VALUE!</v>
          </cell>
        </row>
        <row r="196">
          <cell r="B196">
            <v>1216</v>
          </cell>
          <cell r="C196" t="e">
            <v>#VALUE!</v>
          </cell>
          <cell r="D196">
            <v>0</v>
          </cell>
          <cell r="E196">
            <v>0</v>
          </cell>
          <cell r="G196" t="str">
            <v>001 1216 0 0000000 0</v>
          </cell>
          <cell r="H196" t="str">
            <v>REVALUACION DEL EQUIPO DE TRANSPORTE</v>
          </cell>
          <cell r="I196">
            <v>429714.93</v>
          </cell>
          <cell r="J196">
            <v>0</v>
          </cell>
          <cell r="K196">
            <v>0</v>
          </cell>
          <cell r="L196">
            <v>429714.93</v>
          </cell>
        </row>
        <row r="197">
          <cell r="B197">
            <v>1216</v>
          </cell>
          <cell r="C197" t="e">
            <v>#VALUE!</v>
          </cell>
          <cell r="D197">
            <v>0</v>
          </cell>
          <cell r="E197">
            <v>0</v>
          </cell>
          <cell r="G197" t="str">
            <v>001 1216 1 0000000 0</v>
          </cell>
          <cell r="H197" t="str">
            <v>OFICINAS CENTRALES</v>
          </cell>
          <cell r="I197">
            <v>429714.93</v>
          </cell>
          <cell r="J197">
            <v>0</v>
          </cell>
          <cell r="K197">
            <v>0</v>
          </cell>
          <cell r="L197">
            <v>429714.93</v>
          </cell>
        </row>
        <row r="198">
          <cell r="B198">
            <v>1216</v>
          </cell>
          <cell r="C198" t="e">
            <v>#VALUE!</v>
          </cell>
          <cell r="D198">
            <v>4</v>
          </cell>
          <cell r="E198">
            <v>0</v>
          </cell>
          <cell r="G198" t="str">
            <v>001 1216 1 0000004 0</v>
          </cell>
          <cell r="H198" t="str">
            <v>TRANSPORTE, VEHICULOS Y EQUIPO AUTOMOTRIZ</v>
          </cell>
          <cell r="I198">
            <v>429714.93</v>
          </cell>
          <cell r="J198">
            <v>0</v>
          </cell>
          <cell r="K198">
            <v>0</v>
          </cell>
          <cell r="L198">
            <v>429714.93</v>
          </cell>
        </row>
        <row r="199">
          <cell r="B199">
            <v>1216</v>
          </cell>
          <cell r="C199" t="e">
            <v>#VALUE!</v>
          </cell>
          <cell r="D199">
            <v>4</v>
          </cell>
          <cell r="E199">
            <v>1</v>
          </cell>
          <cell r="G199" t="str">
            <v>001 1216 1 0000004 1</v>
          </cell>
          <cell r="H199" t="str">
            <v>EJERCICIOS ANTERIORES</v>
          </cell>
          <cell r="I199">
            <v>414337.97</v>
          </cell>
          <cell r="J199">
            <v>0</v>
          </cell>
          <cell r="K199">
            <v>0</v>
          </cell>
          <cell r="L199">
            <v>414337.97</v>
          </cell>
        </row>
        <row r="200">
          <cell r="B200">
            <v>1216</v>
          </cell>
          <cell r="C200" t="e">
            <v>#VALUE!</v>
          </cell>
          <cell r="D200">
            <v>4</v>
          </cell>
          <cell r="E200">
            <v>2</v>
          </cell>
          <cell r="G200" t="str">
            <v>001 1216 1 0000004 2</v>
          </cell>
          <cell r="H200" t="str">
            <v>EJERCICIO ACTUAL</v>
          </cell>
          <cell r="I200">
            <v>15376.96</v>
          </cell>
          <cell r="J200">
            <v>0</v>
          </cell>
          <cell r="K200">
            <v>0</v>
          </cell>
          <cell r="L200">
            <v>15376.96</v>
          </cell>
        </row>
        <row r="201">
          <cell r="B201" t="e">
            <v>#VALUE!</v>
          </cell>
          <cell r="C201" t="e">
            <v>#VALUE!</v>
          </cell>
          <cell r="D201" t="e">
            <v>#VALUE!</v>
          </cell>
          <cell r="E201" t="e">
            <v>#VALUE!</v>
          </cell>
        </row>
        <row r="202">
          <cell r="B202" t="e">
            <v>#VALUE!</v>
          </cell>
          <cell r="C202" t="e">
            <v>#VALUE!</v>
          </cell>
          <cell r="D202" t="e">
            <v>#VALUE!</v>
          </cell>
          <cell r="E202" t="e">
            <v>#VALUE!</v>
          </cell>
        </row>
        <row r="203">
          <cell r="B203">
            <v>1217</v>
          </cell>
          <cell r="C203" t="e">
            <v>#VALUE!</v>
          </cell>
          <cell r="D203">
            <v>0</v>
          </cell>
          <cell r="E203">
            <v>0</v>
          </cell>
          <cell r="G203" t="str">
            <v>001 1217 0 0000000 0</v>
          </cell>
          <cell r="H203" t="str">
            <v>DEPRECIACION ACUMULADA DEL EQUIPO DE TRANSPORTE</v>
          </cell>
          <cell r="I203">
            <v>2186003.75</v>
          </cell>
          <cell r="J203">
            <v>0</v>
          </cell>
          <cell r="K203">
            <v>174820.46</v>
          </cell>
          <cell r="L203">
            <v>2360824.21</v>
          </cell>
        </row>
        <row r="204">
          <cell r="B204">
            <v>1217</v>
          </cell>
          <cell r="C204" t="e">
            <v>#VALUE!</v>
          </cell>
          <cell r="D204">
            <v>0</v>
          </cell>
          <cell r="E204">
            <v>0</v>
          </cell>
          <cell r="G204" t="str">
            <v>001 1217 1 0000000 0</v>
          </cell>
          <cell r="H204" t="str">
            <v>OFICINAS CENTRALES</v>
          </cell>
          <cell r="I204">
            <v>2186003.75</v>
          </cell>
          <cell r="J204">
            <v>0</v>
          </cell>
          <cell r="K204">
            <v>174820.46</v>
          </cell>
          <cell r="L204">
            <v>2360824.21</v>
          </cell>
        </row>
        <row r="205">
          <cell r="B205">
            <v>1217</v>
          </cell>
          <cell r="C205" t="e">
            <v>#VALUE!</v>
          </cell>
          <cell r="D205">
            <v>4</v>
          </cell>
          <cell r="E205">
            <v>0</v>
          </cell>
          <cell r="G205" t="str">
            <v>001 1217 1 0000004 0</v>
          </cell>
          <cell r="H205" t="str">
            <v>TRANSPORTE, VEHICULOS Y EQUIPO AUTOMOTRIZ</v>
          </cell>
          <cell r="I205">
            <v>2186003.75</v>
          </cell>
          <cell r="J205">
            <v>0</v>
          </cell>
          <cell r="K205">
            <v>174820.46</v>
          </cell>
          <cell r="L205">
            <v>2360824.21</v>
          </cell>
        </row>
        <row r="206">
          <cell r="B206">
            <v>1217</v>
          </cell>
          <cell r="C206" t="e">
            <v>#VALUE!</v>
          </cell>
          <cell r="D206">
            <v>4</v>
          </cell>
          <cell r="E206">
            <v>1</v>
          </cell>
          <cell r="G206" t="str">
            <v>001 1217 1 0000004 1</v>
          </cell>
          <cell r="H206" t="str">
            <v>EJERCICIOS ANTERIORES</v>
          </cell>
          <cell r="I206">
            <v>2186003.75</v>
          </cell>
          <cell r="J206">
            <v>0</v>
          </cell>
          <cell r="K206">
            <v>0.01</v>
          </cell>
          <cell r="L206">
            <v>2186003.7599999998</v>
          </cell>
        </row>
        <row r="207">
          <cell r="B207">
            <v>1217</v>
          </cell>
          <cell r="C207" t="e">
            <v>#VALUE!</v>
          </cell>
          <cell r="D207">
            <v>4</v>
          </cell>
          <cell r="E207">
            <v>2</v>
          </cell>
          <cell r="G207" t="str">
            <v>001 1217 1 0000004 2</v>
          </cell>
          <cell r="H207" t="str">
            <v>EJERCICIO ACTUAL</v>
          </cell>
          <cell r="I207">
            <v>0</v>
          </cell>
          <cell r="J207">
            <v>0</v>
          </cell>
          <cell r="K207">
            <v>174820.45</v>
          </cell>
          <cell r="L207">
            <v>174820.45</v>
          </cell>
        </row>
        <row r="208">
          <cell r="B208" t="e">
            <v>#VALUE!</v>
          </cell>
          <cell r="C208" t="e">
            <v>#VALUE!</v>
          </cell>
          <cell r="D208" t="e">
            <v>#VALUE!</v>
          </cell>
          <cell r="E208" t="e">
            <v>#VALUE!</v>
          </cell>
        </row>
        <row r="209">
          <cell r="B209" t="e">
            <v>#VALUE!</v>
          </cell>
          <cell r="C209" t="e">
            <v>#VALUE!</v>
          </cell>
          <cell r="D209" t="e">
            <v>#VALUE!</v>
          </cell>
          <cell r="E209" t="e">
            <v>#VALUE!</v>
          </cell>
        </row>
        <row r="210">
          <cell r="B210">
            <v>1218</v>
          </cell>
          <cell r="C210" t="e">
            <v>#VALUE!</v>
          </cell>
          <cell r="D210">
            <v>0</v>
          </cell>
          <cell r="E210">
            <v>0</v>
          </cell>
          <cell r="G210" t="str">
            <v>001 1218 0 0000000 0</v>
          </cell>
          <cell r="H210" t="str">
            <v>REVALUACION DE LA DEPRECIACION ACUMULADA DEL EQUIPO DE TRANSPORTE</v>
          </cell>
          <cell r="I210">
            <v>43290.16</v>
          </cell>
          <cell r="J210">
            <v>0</v>
          </cell>
          <cell r="K210">
            <v>0</v>
          </cell>
          <cell r="L210">
            <v>43290.16</v>
          </cell>
        </row>
        <row r="211">
          <cell r="B211">
            <v>1218</v>
          </cell>
          <cell r="C211" t="e">
            <v>#VALUE!</v>
          </cell>
          <cell r="D211">
            <v>0</v>
          </cell>
          <cell r="E211">
            <v>0</v>
          </cell>
          <cell r="G211" t="str">
            <v>001 1218 1 0000000 0</v>
          </cell>
          <cell r="H211" t="str">
            <v>OFICINAS CENTRALES</v>
          </cell>
          <cell r="I211">
            <v>43290.16</v>
          </cell>
          <cell r="J211">
            <v>0</v>
          </cell>
          <cell r="K211">
            <v>0</v>
          </cell>
          <cell r="L211">
            <v>43290.16</v>
          </cell>
        </row>
        <row r="212">
          <cell r="B212">
            <v>1218</v>
          </cell>
          <cell r="C212" t="e">
            <v>#VALUE!</v>
          </cell>
          <cell r="D212">
            <v>4</v>
          </cell>
          <cell r="E212">
            <v>0</v>
          </cell>
          <cell r="G212" t="str">
            <v>001 1218 1 0000004 0</v>
          </cell>
          <cell r="H212" t="str">
            <v>TRANSPORTE, VEHICULOS Y EQUIPO AUTOMOTRIZ</v>
          </cell>
          <cell r="I212">
            <v>43290.16</v>
          </cell>
          <cell r="J212">
            <v>0</v>
          </cell>
          <cell r="K212">
            <v>0</v>
          </cell>
          <cell r="L212">
            <v>43290.16</v>
          </cell>
        </row>
        <row r="213">
          <cell r="B213">
            <v>1218</v>
          </cell>
          <cell r="C213" t="e">
            <v>#VALUE!</v>
          </cell>
          <cell r="D213">
            <v>4</v>
          </cell>
          <cell r="E213">
            <v>1</v>
          </cell>
          <cell r="G213" t="str">
            <v>001 1218 1 0000004 1</v>
          </cell>
          <cell r="H213" t="str">
            <v>EJERCICIOS ANTERIORES</v>
          </cell>
          <cell r="I213">
            <v>43290.16</v>
          </cell>
          <cell r="J213">
            <v>0</v>
          </cell>
          <cell r="K213">
            <v>0</v>
          </cell>
          <cell r="L213">
            <v>43290.16</v>
          </cell>
        </row>
        <row r="214">
          <cell r="B214" t="e">
            <v>#VALUE!</v>
          </cell>
          <cell r="C214" t="e">
            <v>#VALUE!</v>
          </cell>
          <cell r="D214" t="e">
            <v>#VALUE!</v>
          </cell>
          <cell r="E214" t="e">
            <v>#VALUE!</v>
          </cell>
        </row>
        <row r="215">
          <cell r="B215" t="e">
            <v>#VALUE!</v>
          </cell>
          <cell r="C215" t="e">
            <v>#VALUE!</v>
          </cell>
          <cell r="D215" t="e">
            <v>#VALUE!</v>
          </cell>
          <cell r="E215" t="e">
            <v>#VALUE!</v>
          </cell>
        </row>
        <row r="216">
          <cell r="B216">
            <v>1219</v>
          </cell>
          <cell r="C216" t="e">
            <v>#VALUE!</v>
          </cell>
          <cell r="D216">
            <v>0</v>
          </cell>
          <cell r="E216">
            <v>0</v>
          </cell>
          <cell r="G216" t="str">
            <v>001 1219 0 0000000 0</v>
          </cell>
          <cell r="H216" t="str">
            <v>MAQUINARIA Y EQUIPO</v>
          </cell>
          <cell r="I216">
            <v>732617.05</v>
          </cell>
          <cell r="J216">
            <v>0</v>
          </cell>
          <cell r="K216">
            <v>91625.45</v>
          </cell>
          <cell r="L216">
            <v>640991.6</v>
          </cell>
        </row>
        <row r="217">
          <cell r="B217">
            <v>1219</v>
          </cell>
          <cell r="C217" t="e">
            <v>#VALUE!</v>
          </cell>
          <cell r="D217">
            <v>0</v>
          </cell>
          <cell r="E217">
            <v>0</v>
          </cell>
          <cell r="G217" t="str">
            <v>001 1219 1 0000000 0</v>
          </cell>
          <cell r="H217" t="str">
            <v>OFICINAS CENTRALES</v>
          </cell>
          <cell r="I217">
            <v>732617.05</v>
          </cell>
          <cell r="J217">
            <v>0</v>
          </cell>
          <cell r="K217">
            <v>91625.45</v>
          </cell>
          <cell r="L217">
            <v>640991.6</v>
          </cell>
        </row>
        <row r="218">
          <cell r="B218">
            <v>1219</v>
          </cell>
          <cell r="C218" t="e">
            <v>#VALUE!</v>
          </cell>
          <cell r="D218">
            <v>1</v>
          </cell>
          <cell r="E218">
            <v>0</v>
          </cell>
          <cell r="G218" t="str">
            <v>001 1219 1 0000001 0</v>
          </cell>
          <cell r="H218" t="str">
            <v>APARATOS CIENTIFICOS</v>
          </cell>
          <cell r="I218">
            <v>91625.45</v>
          </cell>
          <cell r="J218">
            <v>0</v>
          </cell>
          <cell r="K218">
            <v>91625.45</v>
          </cell>
          <cell r="L218">
            <v>0</v>
          </cell>
        </row>
        <row r="219">
          <cell r="B219">
            <v>1219</v>
          </cell>
          <cell r="C219" t="e">
            <v>#VALUE!</v>
          </cell>
          <cell r="D219">
            <v>1</v>
          </cell>
          <cell r="E219">
            <v>1</v>
          </cell>
          <cell r="G219" t="str">
            <v>001 1219 1 0000001 1</v>
          </cell>
          <cell r="H219" t="str">
            <v>APARATOS CIENTIFICOS</v>
          </cell>
          <cell r="I219">
            <v>91625.45</v>
          </cell>
          <cell r="J219">
            <v>0</v>
          </cell>
          <cell r="K219">
            <v>91625.45</v>
          </cell>
          <cell r="L219">
            <v>0</v>
          </cell>
        </row>
        <row r="220">
          <cell r="B220">
            <v>1219</v>
          </cell>
          <cell r="C220" t="e">
            <v>#VALUE!</v>
          </cell>
          <cell r="D220">
            <v>3</v>
          </cell>
          <cell r="E220">
            <v>0</v>
          </cell>
          <cell r="G220" t="str">
            <v>001 1219 1 0000003 0</v>
          </cell>
          <cell r="H220" t="str">
            <v>INSTRUMENTOS CIENTIFICOS</v>
          </cell>
          <cell r="I220">
            <v>4</v>
          </cell>
          <cell r="J220">
            <v>0</v>
          </cell>
          <cell r="K220">
            <v>0</v>
          </cell>
          <cell r="L220">
            <v>4</v>
          </cell>
        </row>
        <row r="221">
          <cell r="B221">
            <v>1219</v>
          </cell>
          <cell r="C221" t="e">
            <v>#VALUE!</v>
          </cell>
          <cell r="D221">
            <v>3</v>
          </cell>
          <cell r="E221">
            <v>3</v>
          </cell>
          <cell r="G221" t="str">
            <v>001 1219 1 0000003 3</v>
          </cell>
          <cell r="H221" t="str">
            <v>INSTRUMENTOS CIENTIFICOS</v>
          </cell>
          <cell r="I221">
            <v>4</v>
          </cell>
          <cell r="J221">
            <v>0</v>
          </cell>
          <cell r="K221">
            <v>0</v>
          </cell>
          <cell r="L221">
            <v>4</v>
          </cell>
        </row>
        <row r="222">
          <cell r="B222">
            <v>1219</v>
          </cell>
          <cell r="C222" t="e">
            <v>#VALUE!</v>
          </cell>
          <cell r="D222">
            <v>4</v>
          </cell>
          <cell r="E222">
            <v>0</v>
          </cell>
          <cell r="G222" t="str">
            <v>001 1219 1 0000004 0</v>
          </cell>
          <cell r="H222" t="str">
            <v>APARATOS Y EQUIPO MEDICO QUIRURGICO</v>
          </cell>
          <cell r="I222">
            <v>2</v>
          </cell>
          <cell r="J222">
            <v>0</v>
          </cell>
          <cell r="K222">
            <v>0</v>
          </cell>
          <cell r="L222">
            <v>2</v>
          </cell>
        </row>
        <row r="223">
          <cell r="B223">
            <v>1219</v>
          </cell>
          <cell r="C223" t="e">
            <v>#VALUE!</v>
          </cell>
          <cell r="D223">
            <v>4</v>
          </cell>
          <cell r="E223">
            <v>4</v>
          </cell>
          <cell r="G223" t="str">
            <v>001 1219 1 0000004 4</v>
          </cell>
          <cell r="H223" t="str">
            <v>APARATOS Y EQUIPO MEDICO QUIRURGICO</v>
          </cell>
          <cell r="I223">
            <v>2</v>
          </cell>
          <cell r="J223">
            <v>0</v>
          </cell>
          <cell r="K223">
            <v>0</v>
          </cell>
          <cell r="L223">
            <v>2</v>
          </cell>
        </row>
        <row r="224">
          <cell r="B224">
            <v>1219</v>
          </cell>
          <cell r="C224" t="e">
            <v>#VALUE!</v>
          </cell>
          <cell r="D224">
            <v>5</v>
          </cell>
          <cell r="E224">
            <v>0</v>
          </cell>
          <cell r="G224" t="str">
            <v>001 1219 1 0000005 0</v>
          </cell>
          <cell r="H224" t="str">
            <v>EQUIPO DE PINTURA Y DIBUJO</v>
          </cell>
          <cell r="I224">
            <v>1</v>
          </cell>
          <cell r="J224">
            <v>0</v>
          </cell>
          <cell r="K224">
            <v>0</v>
          </cell>
          <cell r="L224">
            <v>1</v>
          </cell>
        </row>
        <row r="225">
          <cell r="B225">
            <v>1219</v>
          </cell>
          <cell r="C225" t="e">
            <v>#VALUE!</v>
          </cell>
          <cell r="D225">
            <v>5</v>
          </cell>
          <cell r="E225">
            <v>5</v>
          </cell>
          <cell r="G225" t="str">
            <v>001 1219 1 0000005 5</v>
          </cell>
          <cell r="H225" t="str">
            <v>EQUIPO DE PINTURA Y DIBUJO</v>
          </cell>
          <cell r="I225">
            <v>1</v>
          </cell>
          <cell r="J225">
            <v>0</v>
          </cell>
          <cell r="K225">
            <v>0</v>
          </cell>
          <cell r="L225">
            <v>1</v>
          </cell>
        </row>
        <row r="226">
          <cell r="B226">
            <v>1219</v>
          </cell>
          <cell r="C226" t="e">
            <v>#VALUE!</v>
          </cell>
          <cell r="D226">
            <v>6</v>
          </cell>
          <cell r="E226">
            <v>0</v>
          </cell>
          <cell r="G226" t="str">
            <v>001 1219 1 0000006 0</v>
          </cell>
          <cell r="H226" t="str">
            <v>EQUIPO ELECTRICO</v>
          </cell>
          <cell r="I226">
            <v>531389.65</v>
          </cell>
          <cell r="J226">
            <v>0</v>
          </cell>
          <cell r="K226">
            <v>0</v>
          </cell>
          <cell r="L226">
            <v>531389.65</v>
          </cell>
        </row>
        <row r="227">
          <cell r="B227">
            <v>1219</v>
          </cell>
          <cell r="C227" t="e">
            <v>#VALUE!</v>
          </cell>
          <cell r="D227">
            <v>6</v>
          </cell>
          <cell r="E227">
            <v>6</v>
          </cell>
          <cell r="G227" t="str">
            <v>001 1219 1 0000006 6</v>
          </cell>
          <cell r="H227" t="str">
            <v>EQUIPO ELECTRICO</v>
          </cell>
          <cell r="I227">
            <v>531389.65</v>
          </cell>
          <cell r="J227">
            <v>0</v>
          </cell>
          <cell r="K227">
            <v>0</v>
          </cell>
          <cell r="L227">
            <v>531389.65</v>
          </cell>
        </row>
        <row r="228">
          <cell r="B228">
            <v>1219</v>
          </cell>
          <cell r="C228" t="e">
            <v>#VALUE!</v>
          </cell>
          <cell r="D228">
            <v>8</v>
          </cell>
          <cell r="E228">
            <v>0</v>
          </cell>
          <cell r="G228" t="str">
            <v>001 1219 1 0000008 0</v>
          </cell>
          <cell r="H228" t="str">
            <v>HERRAMIENTAS</v>
          </cell>
          <cell r="I228">
            <v>2</v>
          </cell>
          <cell r="J228">
            <v>0</v>
          </cell>
          <cell r="K228">
            <v>0</v>
          </cell>
          <cell r="L228">
            <v>2</v>
          </cell>
        </row>
        <row r="229">
          <cell r="B229">
            <v>1219</v>
          </cell>
          <cell r="C229" t="e">
            <v>#VALUE!</v>
          </cell>
          <cell r="D229">
            <v>8</v>
          </cell>
          <cell r="E229">
            <v>8</v>
          </cell>
          <cell r="G229" t="str">
            <v>001 1219 1 0000008 8</v>
          </cell>
          <cell r="H229" t="str">
            <v>HERRAMIENTAS</v>
          </cell>
          <cell r="I229">
            <v>2</v>
          </cell>
          <cell r="J229">
            <v>0</v>
          </cell>
          <cell r="K229">
            <v>0</v>
          </cell>
          <cell r="L229">
            <v>2</v>
          </cell>
        </row>
        <row r="230">
          <cell r="B230">
            <v>1219</v>
          </cell>
          <cell r="C230" t="e">
            <v>#VALUE!</v>
          </cell>
          <cell r="D230">
            <v>10</v>
          </cell>
          <cell r="E230">
            <v>0</v>
          </cell>
          <cell r="G230" t="str">
            <v>001 1219 1 0000010 0</v>
          </cell>
          <cell r="H230" t="str">
            <v>MAQUINARIA Y EQUIPO INDUSTRIAL</v>
          </cell>
          <cell r="I230">
            <v>106755.91</v>
          </cell>
          <cell r="J230">
            <v>0</v>
          </cell>
          <cell r="K230">
            <v>0</v>
          </cell>
          <cell r="L230">
            <v>106755.91</v>
          </cell>
        </row>
        <row r="231">
          <cell r="B231">
            <v>1219</v>
          </cell>
          <cell r="C231" t="e">
            <v>#VALUE!</v>
          </cell>
          <cell r="D231">
            <v>10</v>
          </cell>
          <cell r="E231">
            <v>10</v>
          </cell>
          <cell r="G231" t="str">
            <v>001 1219 1 0000010 10</v>
          </cell>
          <cell r="H231" t="str">
            <v>MAQUINARIA Y EQUIPO INDUSTRIAL</v>
          </cell>
          <cell r="I231">
            <v>106755.91</v>
          </cell>
          <cell r="J231">
            <v>0</v>
          </cell>
          <cell r="K231">
            <v>0</v>
          </cell>
          <cell r="L231">
            <v>106755.91</v>
          </cell>
        </row>
        <row r="232">
          <cell r="B232">
            <v>1219</v>
          </cell>
          <cell r="C232" t="e">
            <v>#VALUE!</v>
          </cell>
          <cell r="D232">
            <v>11</v>
          </cell>
          <cell r="E232">
            <v>0</v>
          </cell>
          <cell r="G232" t="str">
            <v>001 1219 1 0000011 0</v>
          </cell>
          <cell r="H232" t="str">
            <v>MAQUINARIA Y EQUIPO PARA CONSTRUCCION</v>
          </cell>
          <cell r="I232">
            <v>2096.8200000000002</v>
          </cell>
          <cell r="J232">
            <v>0</v>
          </cell>
          <cell r="K232">
            <v>0</v>
          </cell>
          <cell r="L232">
            <v>2096.8200000000002</v>
          </cell>
        </row>
        <row r="233">
          <cell r="B233">
            <v>1219</v>
          </cell>
          <cell r="C233" t="e">
            <v>#VALUE!</v>
          </cell>
          <cell r="D233">
            <v>11</v>
          </cell>
          <cell r="E233">
            <v>11</v>
          </cell>
          <cell r="G233" t="str">
            <v>001 1219 1 0000011 11</v>
          </cell>
          <cell r="H233" t="str">
            <v>MAQUINARIA Y EQUIPO PARA CONSTRUCCION</v>
          </cell>
          <cell r="I233">
            <v>2096.8200000000002</v>
          </cell>
          <cell r="J233">
            <v>0</v>
          </cell>
          <cell r="K233">
            <v>0</v>
          </cell>
          <cell r="L233">
            <v>2096.8200000000002</v>
          </cell>
        </row>
        <row r="234">
          <cell r="B234">
            <v>1219</v>
          </cell>
          <cell r="C234" t="e">
            <v>#VALUE!</v>
          </cell>
          <cell r="D234">
            <v>13</v>
          </cell>
          <cell r="E234">
            <v>0</v>
          </cell>
          <cell r="G234" t="str">
            <v>001 1219 1 0000013 0</v>
          </cell>
          <cell r="H234" t="str">
            <v>MAQUINARIA-HERRAMIENTAS</v>
          </cell>
          <cell r="I234">
            <v>740.22</v>
          </cell>
          <cell r="J234">
            <v>0</v>
          </cell>
          <cell r="K234">
            <v>0</v>
          </cell>
          <cell r="L234">
            <v>740.22</v>
          </cell>
        </row>
        <row r="235">
          <cell r="B235">
            <v>1219</v>
          </cell>
          <cell r="C235" t="e">
            <v>#VALUE!</v>
          </cell>
          <cell r="D235">
            <v>13</v>
          </cell>
          <cell r="E235">
            <v>13</v>
          </cell>
          <cell r="G235" t="str">
            <v>001 1219 1 0000013 13</v>
          </cell>
          <cell r="H235" t="str">
            <v>MAQUINARIA-HERRAMIENTAS</v>
          </cell>
          <cell r="I235">
            <v>740.22</v>
          </cell>
          <cell r="J235">
            <v>0</v>
          </cell>
          <cell r="K235">
            <v>0</v>
          </cell>
          <cell r="L235">
            <v>740.22</v>
          </cell>
        </row>
        <row r="236">
          <cell r="B236" t="e">
            <v>#VALUE!</v>
          </cell>
          <cell r="C236" t="e">
            <v>#VALUE!</v>
          </cell>
          <cell r="D236" t="e">
            <v>#VALUE!</v>
          </cell>
          <cell r="E236" t="e">
            <v>#VALUE!</v>
          </cell>
        </row>
        <row r="237">
          <cell r="B237" t="e">
            <v>#VALUE!</v>
          </cell>
          <cell r="C237" t="e">
            <v>#VALUE!</v>
          </cell>
          <cell r="D237" t="e">
            <v>#VALUE!</v>
          </cell>
          <cell r="E237" t="e">
            <v>#VALUE!</v>
          </cell>
        </row>
        <row r="238">
          <cell r="B238">
            <v>1220</v>
          </cell>
          <cell r="C238" t="e">
            <v>#VALUE!</v>
          </cell>
          <cell r="D238">
            <v>0</v>
          </cell>
          <cell r="E238">
            <v>0</v>
          </cell>
          <cell r="G238" t="str">
            <v>001 1220 0 0000000 0</v>
          </cell>
          <cell r="H238" t="str">
            <v>REVALUACION DE MAQUINARIA Y EQUIPO</v>
          </cell>
          <cell r="I238">
            <v>50458.46</v>
          </cell>
          <cell r="J238">
            <v>0</v>
          </cell>
          <cell r="K238">
            <v>0</v>
          </cell>
          <cell r="L238">
            <v>50458.46</v>
          </cell>
        </row>
        <row r="239">
          <cell r="B239">
            <v>1220</v>
          </cell>
          <cell r="C239" t="e">
            <v>#VALUE!</v>
          </cell>
          <cell r="D239">
            <v>0</v>
          </cell>
          <cell r="E239">
            <v>0</v>
          </cell>
          <cell r="G239" t="str">
            <v>001 1220 1 0000000 0</v>
          </cell>
          <cell r="H239" t="str">
            <v>OFICINAS CENTRALES</v>
          </cell>
          <cell r="I239">
            <v>50458.46</v>
          </cell>
          <cell r="J239">
            <v>0</v>
          </cell>
          <cell r="K239">
            <v>0</v>
          </cell>
          <cell r="L239">
            <v>50458.46</v>
          </cell>
        </row>
        <row r="240">
          <cell r="B240">
            <v>1220</v>
          </cell>
          <cell r="C240" t="e">
            <v>#VALUE!</v>
          </cell>
          <cell r="D240">
            <v>1</v>
          </cell>
          <cell r="E240">
            <v>0</v>
          </cell>
          <cell r="G240" t="str">
            <v>001 1220 1 0000001 0</v>
          </cell>
          <cell r="H240" t="str">
            <v>APARATOS CIENTIFICOS</v>
          </cell>
          <cell r="I240">
            <v>1475.43</v>
          </cell>
          <cell r="J240">
            <v>0</v>
          </cell>
          <cell r="K240">
            <v>0</v>
          </cell>
          <cell r="L240">
            <v>1475.43</v>
          </cell>
        </row>
        <row r="241">
          <cell r="B241">
            <v>1220</v>
          </cell>
          <cell r="C241" t="e">
            <v>#VALUE!</v>
          </cell>
          <cell r="D241">
            <v>1</v>
          </cell>
          <cell r="E241">
            <v>1</v>
          </cell>
          <cell r="G241" t="str">
            <v>001 1220 1 0000001 1</v>
          </cell>
          <cell r="H241" t="str">
            <v>EJERCICIOS ANTERIORES</v>
          </cell>
          <cell r="I241">
            <v>1475.43</v>
          </cell>
          <cell r="J241">
            <v>0</v>
          </cell>
          <cell r="K241">
            <v>0</v>
          </cell>
          <cell r="L241">
            <v>1475.43</v>
          </cell>
        </row>
        <row r="242">
          <cell r="B242">
            <v>1220</v>
          </cell>
          <cell r="C242" t="e">
            <v>#VALUE!</v>
          </cell>
          <cell r="D242">
            <v>6</v>
          </cell>
          <cell r="E242">
            <v>0</v>
          </cell>
          <cell r="G242" t="str">
            <v>001 1220 1 0000006 0</v>
          </cell>
          <cell r="H242" t="str">
            <v>EQUIPO ELECTRICO</v>
          </cell>
          <cell r="I242">
            <v>22564.3</v>
          </cell>
          <cell r="J242">
            <v>0</v>
          </cell>
          <cell r="K242">
            <v>0</v>
          </cell>
          <cell r="L242">
            <v>22564.3</v>
          </cell>
        </row>
        <row r="243">
          <cell r="B243">
            <v>1220</v>
          </cell>
          <cell r="C243" t="e">
            <v>#VALUE!</v>
          </cell>
          <cell r="D243">
            <v>6</v>
          </cell>
          <cell r="E243">
            <v>1</v>
          </cell>
          <cell r="G243" t="str">
            <v>001 1220 1 0000006 1</v>
          </cell>
          <cell r="H243" t="str">
            <v>EJERCICIOS ANTERIORES</v>
          </cell>
          <cell r="I243">
            <v>22564.3</v>
          </cell>
          <cell r="J243">
            <v>0</v>
          </cell>
          <cell r="K243">
            <v>0</v>
          </cell>
          <cell r="L243">
            <v>22564.3</v>
          </cell>
        </row>
        <row r="244">
          <cell r="B244">
            <v>1220</v>
          </cell>
          <cell r="C244" t="e">
            <v>#VALUE!</v>
          </cell>
          <cell r="D244">
            <v>10</v>
          </cell>
          <cell r="E244">
            <v>0</v>
          </cell>
          <cell r="G244" t="str">
            <v>001 1220 1 0000010 0</v>
          </cell>
          <cell r="H244" t="str">
            <v>MAQUINARIA Y EQUIPO INDUSTRIAL</v>
          </cell>
          <cell r="I244">
            <v>25714.68</v>
          </cell>
          <cell r="J244">
            <v>0</v>
          </cell>
          <cell r="K244">
            <v>0</v>
          </cell>
          <cell r="L244">
            <v>25714.68</v>
          </cell>
        </row>
        <row r="245">
          <cell r="B245">
            <v>1220</v>
          </cell>
          <cell r="C245" t="e">
            <v>#VALUE!</v>
          </cell>
          <cell r="D245">
            <v>10</v>
          </cell>
          <cell r="E245">
            <v>1</v>
          </cell>
          <cell r="G245" t="str">
            <v>001 1220 1 0000010 1</v>
          </cell>
          <cell r="H245" t="str">
            <v>EJERCICIOS ANTERIORES</v>
          </cell>
          <cell r="I245">
            <v>25714.68</v>
          </cell>
          <cell r="J245">
            <v>0</v>
          </cell>
          <cell r="K245">
            <v>0</v>
          </cell>
          <cell r="L245">
            <v>25714.68</v>
          </cell>
        </row>
        <row r="246">
          <cell r="B246">
            <v>1220</v>
          </cell>
          <cell r="C246" t="e">
            <v>#VALUE!</v>
          </cell>
          <cell r="D246">
            <v>11</v>
          </cell>
          <cell r="E246">
            <v>0</v>
          </cell>
          <cell r="G246" t="str">
            <v>001 1220 1 0000011 0</v>
          </cell>
          <cell r="H246" t="str">
            <v>MAQUINARIA Y EQUIPO PARA CONSTRUCCION</v>
          </cell>
          <cell r="I246">
            <v>520.72</v>
          </cell>
          <cell r="J246">
            <v>0</v>
          </cell>
          <cell r="K246">
            <v>0</v>
          </cell>
          <cell r="L246">
            <v>520.72</v>
          </cell>
        </row>
        <row r="247">
          <cell r="B247">
            <v>1220</v>
          </cell>
          <cell r="C247" t="e">
            <v>#VALUE!</v>
          </cell>
          <cell r="D247">
            <v>11</v>
          </cell>
          <cell r="E247">
            <v>1</v>
          </cell>
          <cell r="G247" t="str">
            <v>001 1220 1 0000011 1</v>
          </cell>
          <cell r="H247" t="str">
            <v>EJERCICIOS ANTERIORES</v>
          </cell>
          <cell r="I247">
            <v>520.72</v>
          </cell>
          <cell r="J247">
            <v>0</v>
          </cell>
          <cell r="K247">
            <v>0</v>
          </cell>
          <cell r="L247">
            <v>520.72</v>
          </cell>
        </row>
        <row r="248">
          <cell r="B248">
            <v>1220</v>
          </cell>
          <cell r="C248" t="e">
            <v>#VALUE!</v>
          </cell>
          <cell r="D248">
            <v>13</v>
          </cell>
          <cell r="E248">
            <v>0</v>
          </cell>
          <cell r="G248" t="str">
            <v>001 1220 1 0000013 0</v>
          </cell>
          <cell r="H248" t="str">
            <v>MAQUINARIA-HERRAMIENTAS</v>
          </cell>
          <cell r="I248">
            <v>183.33</v>
          </cell>
          <cell r="J248">
            <v>0</v>
          </cell>
          <cell r="K248">
            <v>0</v>
          </cell>
          <cell r="L248">
            <v>183.33</v>
          </cell>
        </row>
        <row r="249">
          <cell r="B249">
            <v>1220</v>
          </cell>
          <cell r="C249" t="e">
            <v>#VALUE!</v>
          </cell>
          <cell r="D249">
            <v>13</v>
          </cell>
          <cell r="E249">
            <v>1</v>
          </cell>
          <cell r="G249" t="str">
            <v>001 1220 1 0000013 1</v>
          </cell>
          <cell r="H249" t="str">
            <v>EJERCICIOS ANTERIORES</v>
          </cell>
          <cell r="I249">
            <v>183.33</v>
          </cell>
          <cell r="J249">
            <v>0</v>
          </cell>
          <cell r="K249">
            <v>0</v>
          </cell>
          <cell r="L249">
            <v>183.33</v>
          </cell>
        </row>
        <row r="250">
          <cell r="B250" t="e">
            <v>#VALUE!</v>
          </cell>
          <cell r="C250" t="e">
            <v>#VALUE!</v>
          </cell>
          <cell r="D250" t="e">
            <v>#VALUE!</v>
          </cell>
          <cell r="E250" t="e">
            <v>#VALUE!</v>
          </cell>
        </row>
        <row r="251">
          <cell r="B251" t="e">
            <v>#VALUE!</v>
          </cell>
          <cell r="C251" t="e">
            <v>#VALUE!</v>
          </cell>
          <cell r="D251" t="e">
            <v>#VALUE!</v>
          </cell>
          <cell r="E251" t="e">
            <v>#VALUE!</v>
          </cell>
        </row>
        <row r="252">
          <cell r="B252">
            <v>1221</v>
          </cell>
          <cell r="C252" t="e">
            <v>#VALUE!</v>
          </cell>
          <cell r="D252">
            <v>0</v>
          </cell>
          <cell r="E252">
            <v>0</v>
          </cell>
          <cell r="G252" t="str">
            <v>001 1221 0 0000000 0</v>
          </cell>
          <cell r="H252" t="str">
            <v>DEPRECIACION ACUMULADA DE MAQUINARIA Y EQUIPO</v>
          </cell>
          <cell r="I252">
            <v>539900.6</v>
          </cell>
          <cell r="J252">
            <v>0</v>
          </cell>
          <cell r="K252">
            <v>6217.86</v>
          </cell>
          <cell r="L252">
            <v>546118.46</v>
          </cell>
        </row>
        <row r="253">
          <cell r="B253">
            <v>1221</v>
          </cell>
          <cell r="C253" t="e">
            <v>#VALUE!</v>
          </cell>
          <cell r="D253">
            <v>0</v>
          </cell>
          <cell r="E253">
            <v>0</v>
          </cell>
          <cell r="G253" t="str">
            <v>001 1221 1 0000000 0</v>
          </cell>
          <cell r="H253" t="str">
            <v>OFICINAS CENTRALES</v>
          </cell>
          <cell r="I253">
            <v>539900.6</v>
          </cell>
          <cell r="J253">
            <v>0</v>
          </cell>
          <cell r="K253">
            <v>6217.86</v>
          </cell>
          <cell r="L253">
            <v>546118.46</v>
          </cell>
        </row>
        <row r="254">
          <cell r="B254">
            <v>1221</v>
          </cell>
          <cell r="C254" t="e">
            <v>#VALUE!</v>
          </cell>
          <cell r="D254">
            <v>1</v>
          </cell>
          <cell r="E254">
            <v>0</v>
          </cell>
          <cell r="G254" t="str">
            <v>001 1221 1 0000001 0</v>
          </cell>
          <cell r="H254" t="str">
            <v>APARATOS CIENTIFICOS</v>
          </cell>
          <cell r="I254">
            <v>26724.09</v>
          </cell>
          <cell r="J254">
            <v>0</v>
          </cell>
          <cell r="K254">
            <v>-26724.09</v>
          </cell>
          <cell r="L254">
            <v>0</v>
          </cell>
        </row>
        <row r="255">
          <cell r="B255">
            <v>1221</v>
          </cell>
          <cell r="C255" t="e">
            <v>#VALUE!</v>
          </cell>
          <cell r="D255">
            <v>1</v>
          </cell>
          <cell r="E255">
            <v>1</v>
          </cell>
          <cell r="G255" t="str">
            <v>001 1221 1 0000001 1</v>
          </cell>
          <cell r="H255" t="str">
            <v>EJERCICIOS ANTERIORES</v>
          </cell>
          <cell r="I255">
            <v>26724.09</v>
          </cell>
          <cell r="J255">
            <v>0</v>
          </cell>
          <cell r="K255">
            <v>-26724.09</v>
          </cell>
          <cell r="L255">
            <v>0</v>
          </cell>
        </row>
        <row r="256">
          <cell r="B256">
            <v>1221</v>
          </cell>
          <cell r="C256" t="e">
            <v>#VALUE!</v>
          </cell>
          <cell r="D256">
            <v>1</v>
          </cell>
          <cell r="E256">
            <v>2</v>
          </cell>
          <cell r="G256" t="str">
            <v>001 1221 1 0000001 2</v>
          </cell>
          <cell r="H256" t="str">
            <v>EJERCICIO ACTUAL</v>
          </cell>
          <cell r="I256">
            <v>0</v>
          </cell>
          <cell r="J256">
            <v>0</v>
          </cell>
          <cell r="K256">
            <v>-4.5474735088646402E-13</v>
          </cell>
          <cell r="L256">
            <v>0</v>
          </cell>
        </row>
        <row r="257">
          <cell r="B257">
            <v>1221</v>
          </cell>
          <cell r="C257" t="e">
            <v>#VALUE!</v>
          </cell>
          <cell r="D257">
            <v>6</v>
          </cell>
          <cell r="E257">
            <v>0</v>
          </cell>
          <cell r="G257" t="str">
            <v>001 1221 1 0000006 0</v>
          </cell>
          <cell r="H257" t="str">
            <v>EQUIPO ELECTRICO</v>
          </cell>
          <cell r="I257">
            <v>403585.56</v>
          </cell>
          <cell r="J257">
            <v>0</v>
          </cell>
          <cell r="K257">
            <v>32941.949999999997</v>
          </cell>
          <cell r="L257">
            <v>436527.51</v>
          </cell>
        </row>
        <row r="258">
          <cell r="B258">
            <v>1221</v>
          </cell>
          <cell r="C258" t="e">
            <v>#VALUE!</v>
          </cell>
          <cell r="D258">
            <v>6</v>
          </cell>
          <cell r="E258">
            <v>1</v>
          </cell>
          <cell r="G258" t="str">
            <v>001 1221 1 0000006 1</v>
          </cell>
          <cell r="H258" t="str">
            <v>EJERCICIOS ANTERIORES</v>
          </cell>
          <cell r="I258">
            <v>403585.56</v>
          </cell>
          <cell r="J258">
            <v>0</v>
          </cell>
          <cell r="K258">
            <v>0</v>
          </cell>
          <cell r="L258">
            <v>403585.56</v>
          </cell>
        </row>
        <row r="259">
          <cell r="B259">
            <v>1221</v>
          </cell>
          <cell r="C259" t="e">
            <v>#VALUE!</v>
          </cell>
          <cell r="D259">
            <v>6</v>
          </cell>
          <cell r="E259">
            <v>2</v>
          </cell>
          <cell r="G259" t="str">
            <v>001 1221 1 0000006 2</v>
          </cell>
          <cell r="H259" t="str">
            <v>EJERCICIO ACTUAL</v>
          </cell>
          <cell r="I259">
            <v>0</v>
          </cell>
          <cell r="J259">
            <v>0</v>
          </cell>
          <cell r="K259">
            <v>32941.949999999997</v>
          </cell>
          <cell r="L259">
            <v>32941.949999999997</v>
          </cell>
        </row>
        <row r="260">
          <cell r="B260">
            <v>1221</v>
          </cell>
          <cell r="C260" t="e">
            <v>#VALUE!</v>
          </cell>
          <cell r="D260">
            <v>10</v>
          </cell>
          <cell r="E260">
            <v>0</v>
          </cell>
          <cell r="G260" t="str">
            <v>001 1221 1 0000010 0</v>
          </cell>
          <cell r="H260" t="str">
            <v>MAQUINARIA Y EQUIPO INDUSTRIAL</v>
          </cell>
          <cell r="I260">
            <v>106755.91</v>
          </cell>
          <cell r="J260">
            <v>0</v>
          </cell>
          <cell r="K260">
            <v>0</v>
          </cell>
          <cell r="L260">
            <v>106755.91</v>
          </cell>
        </row>
        <row r="261">
          <cell r="B261">
            <v>1221</v>
          </cell>
          <cell r="C261" t="e">
            <v>#VALUE!</v>
          </cell>
          <cell r="D261">
            <v>10</v>
          </cell>
          <cell r="E261">
            <v>1</v>
          </cell>
          <cell r="G261" t="str">
            <v>001 1221 1 0000010 1</v>
          </cell>
          <cell r="H261" t="str">
            <v>EJERCICIOS ANTERIORES</v>
          </cell>
          <cell r="I261">
            <v>106755.91</v>
          </cell>
          <cell r="J261">
            <v>0</v>
          </cell>
          <cell r="K261">
            <v>0</v>
          </cell>
          <cell r="L261">
            <v>106755.91</v>
          </cell>
        </row>
        <row r="262">
          <cell r="B262">
            <v>1221</v>
          </cell>
          <cell r="C262" t="e">
            <v>#VALUE!</v>
          </cell>
          <cell r="D262">
            <v>11</v>
          </cell>
          <cell r="E262">
            <v>0</v>
          </cell>
          <cell r="G262" t="str">
            <v>001 1221 1 0000011 0</v>
          </cell>
          <cell r="H262" t="str">
            <v>MAQUINARIA Y EQUIPO PARA CONSTRUCCION</v>
          </cell>
          <cell r="I262">
            <v>2096.8200000000002</v>
          </cell>
          <cell r="J262">
            <v>0</v>
          </cell>
          <cell r="K262">
            <v>0</v>
          </cell>
          <cell r="L262">
            <v>2096.8200000000002</v>
          </cell>
        </row>
        <row r="263">
          <cell r="B263">
            <v>1221</v>
          </cell>
          <cell r="C263" t="e">
            <v>#VALUE!</v>
          </cell>
          <cell r="D263">
            <v>11</v>
          </cell>
          <cell r="E263">
            <v>1</v>
          </cell>
          <cell r="G263" t="str">
            <v>001 1221 1 0000011 1</v>
          </cell>
          <cell r="H263" t="str">
            <v>EJERCICIOS ANTERIORES</v>
          </cell>
          <cell r="I263">
            <v>2096.8200000000002</v>
          </cell>
          <cell r="J263">
            <v>0</v>
          </cell>
          <cell r="K263">
            <v>0</v>
          </cell>
          <cell r="L263">
            <v>2096.8200000000002</v>
          </cell>
        </row>
        <row r="264">
          <cell r="B264">
            <v>1221</v>
          </cell>
          <cell r="C264" t="e">
            <v>#VALUE!</v>
          </cell>
          <cell r="D264">
            <v>13</v>
          </cell>
          <cell r="E264">
            <v>0</v>
          </cell>
          <cell r="G264" t="str">
            <v>001 1221 1 0000013 0</v>
          </cell>
          <cell r="H264" t="str">
            <v>MAQUINARIA-HERRAMIENTAS</v>
          </cell>
          <cell r="I264">
            <v>738.22</v>
          </cell>
          <cell r="J264">
            <v>0</v>
          </cell>
          <cell r="K264">
            <v>0</v>
          </cell>
          <cell r="L264">
            <v>738.22</v>
          </cell>
        </row>
        <row r="265">
          <cell r="B265">
            <v>1221</v>
          </cell>
          <cell r="C265" t="e">
            <v>#VALUE!</v>
          </cell>
          <cell r="D265">
            <v>13</v>
          </cell>
          <cell r="E265">
            <v>1</v>
          </cell>
          <cell r="G265" t="str">
            <v>001 1221 1 0000013 1</v>
          </cell>
          <cell r="H265" t="str">
            <v>EJERCICIOS ANTERIORES</v>
          </cell>
          <cell r="I265">
            <v>738.22</v>
          </cell>
          <cell r="J265">
            <v>0</v>
          </cell>
          <cell r="K265">
            <v>0</v>
          </cell>
          <cell r="L265">
            <v>738.22</v>
          </cell>
        </row>
        <row r="266">
          <cell r="B266" t="e">
            <v>#VALUE!</v>
          </cell>
          <cell r="C266" t="e">
            <v>#VALUE!</v>
          </cell>
          <cell r="D266" t="e">
            <v>#VALUE!</v>
          </cell>
          <cell r="E266" t="e">
            <v>#VALUE!</v>
          </cell>
        </row>
        <row r="267">
          <cell r="B267" t="e">
            <v>#VALUE!</v>
          </cell>
          <cell r="C267" t="e">
            <v>#VALUE!</v>
          </cell>
          <cell r="D267" t="e">
            <v>#VALUE!</v>
          </cell>
          <cell r="E267" t="e">
            <v>#VALUE!</v>
          </cell>
        </row>
        <row r="268">
          <cell r="B268">
            <v>1222</v>
          </cell>
          <cell r="C268" t="e">
            <v>#VALUE!</v>
          </cell>
          <cell r="D268">
            <v>0</v>
          </cell>
          <cell r="E268">
            <v>0</v>
          </cell>
          <cell r="G268" t="str">
            <v>001 1222 0 0000000 0</v>
          </cell>
          <cell r="H268" t="str">
            <v>REVALUACION DE LA DEPRECIACION ACUMULDA DE MAQUINARIA Y EQUIPO</v>
          </cell>
          <cell r="I268">
            <v>33434.89</v>
          </cell>
          <cell r="J268">
            <v>0</v>
          </cell>
          <cell r="K268">
            <v>20287.02</v>
          </cell>
          <cell r="L268">
            <v>53721.91</v>
          </cell>
        </row>
        <row r="269">
          <cell r="B269">
            <v>1222</v>
          </cell>
          <cell r="C269" t="e">
            <v>#VALUE!</v>
          </cell>
          <cell r="D269">
            <v>0</v>
          </cell>
          <cell r="E269">
            <v>0</v>
          </cell>
          <cell r="G269" t="str">
            <v>001 1222 1 0000000 0</v>
          </cell>
          <cell r="H269" t="str">
            <v>OFICINAS CENTRALES</v>
          </cell>
          <cell r="I269">
            <v>33434.89</v>
          </cell>
          <cell r="J269">
            <v>0</v>
          </cell>
          <cell r="K269">
            <v>20287.02</v>
          </cell>
          <cell r="L269">
            <v>53721.91</v>
          </cell>
        </row>
        <row r="270">
          <cell r="B270">
            <v>1222</v>
          </cell>
          <cell r="C270" t="e">
            <v>#VALUE!</v>
          </cell>
          <cell r="D270">
            <v>1</v>
          </cell>
          <cell r="E270">
            <v>0</v>
          </cell>
          <cell r="G270" t="str">
            <v>001 1222 1 0000001 0</v>
          </cell>
          <cell r="H270" t="str">
            <v>APARATOS CIENTIFICOS</v>
          </cell>
          <cell r="I270">
            <v>-4.3499999999999996</v>
          </cell>
          <cell r="J270">
            <v>0</v>
          </cell>
          <cell r="K270">
            <v>20287.02</v>
          </cell>
          <cell r="L270">
            <v>20282.669999999998</v>
          </cell>
        </row>
        <row r="271">
          <cell r="B271">
            <v>1222</v>
          </cell>
          <cell r="C271" t="e">
            <v>#VALUE!</v>
          </cell>
          <cell r="D271">
            <v>1</v>
          </cell>
          <cell r="E271">
            <v>1</v>
          </cell>
          <cell r="G271" t="str">
            <v>001 1222 1 0000001 1</v>
          </cell>
          <cell r="H271" t="str">
            <v>EJERCICIOS ANTERIORES</v>
          </cell>
          <cell r="I271">
            <v>-4.3499999999999996</v>
          </cell>
          <cell r="J271">
            <v>0</v>
          </cell>
          <cell r="K271">
            <v>20287.02</v>
          </cell>
          <cell r="L271">
            <v>20282.669999999998</v>
          </cell>
        </row>
        <row r="272">
          <cell r="B272">
            <v>1222</v>
          </cell>
          <cell r="C272" t="e">
            <v>#VALUE!</v>
          </cell>
          <cell r="D272">
            <v>6</v>
          </cell>
          <cell r="E272">
            <v>0</v>
          </cell>
          <cell r="G272" t="str">
            <v>001 1222 1 0000006 0</v>
          </cell>
          <cell r="H272" t="str">
            <v>EQUIPO ELECTRICO</v>
          </cell>
          <cell r="I272">
            <v>7020.51</v>
          </cell>
          <cell r="J272">
            <v>0</v>
          </cell>
          <cell r="K272">
            <v>0</v>
          </cell>
          <cell r="L272">
            <v>7020.51</v>
          </cell>
        </row>
        <row r="273">
          <cell r="B273">
            <v>1222</v>
          </cell>
          <cell r="C273" t="e">
            <v>#VALUE!</v>
          </cell>
          <cell r="D273">
            <v>6</v>
          </cell>
          <cell r="E273">
            <v>1</v>
          </cell>
          <cell r="G273" t="str">
            <v>001 1222 1 0000006 1</v>
          </cell>
          <cell r="H273" t="str">
            <v>EJERCICIOS ANTERIORES</v>
          </cell>
          <cell r="I273">
            <v>7020.51</v>
          </cell>
          <cell r="J273">
            <v>0</v>
          </cell>
          <cell r="K273">
            <v>0</v>
          </cell>
          <cell r="L273">
            <v>7020.51</v>
          </cell>
        </row>
        <row r="274">
          <cell r="B274">
            <v>1222</v>
          </cell>
          <cell r="C274" t="e">
            <v>#VALUE!</v>
          </cell>
          <cell r="D274">
            <v>10</v>
          </cell>
          <cell r="E274">
            <v>0</v>
          </cell>
          <cell r="G274" t="str">
            <v>001 1222 1 0000010 0</v>
          </cell>
          <cell r="H274" t="str">
            <v>MAQUINARIA Y EQUIPO INDUSTRIAL</v>
          </cell>
          <cell r="I274">
            <v>25714.68</v>
          </cell>
          <cell r="J274">
            <v>0</v>
          </cell>
          <cell r="K274">
            <v>0</v>
          </cell>
          <cell r="L274">
            <v>25714.68</v>
          </cell>
        </row>
        <row r="275">
          <cell r="B275">
            <v>1222</v>
          </cell>
          <cell r="C275" t="e">
            <v>#VALUE!</v>
          </cell>
          <cell r="D275">
            <v>10</v>
          </cell>
          <cell r="E275">
            <v>1</v>
          </cell>
          <cell r="G275" t="str">
            <v>001 1222 1 0000010 1</v>
          </cell>
          <cell r="H275" t="str">
            <v>EJERCICIOS ANTERIORES</v>
          </cell>
          <cell r="I275">
            <v>25714.68</v>
          </cell>
          <cell r="J275">
            <v>0</v>
          </cell>
          <cell r="K275">
            <v>0</v>
          </cell>
          <cell r="L275">
            <v>25714.68</v>
          </cell>
        </row>
        <row r="276">
          <cell r="B276">
            <v>1222</v>
          </cell>
          <cell r="C276" t="e">
            <v>#VALUE!</v>
          </cell>
          <cell r="D276">
            <v>11</v>
          </cell>
          <cell r="E276">
            <v>0</v>
          </cell>
          <cell r="G276" t="str">
            <v>001 1222 1 0000011 0</v>
          </cell>
          <cell r="H276" t="str">
            <v>MAQUINARIA Y EQUIPO PARA CONSTRUCCION</v>
          </cell>
          <cell r="I276">
            <v>520.72</v>
          </cell>
          <cell r="J276">
            <v>0</v>
          </cell>
          <cell r="K276">
            <v>0</v>
          </cell>
          <cell r="L276">
            <v>520.72</v>
          </cell>
        </row>
        <row r="277">
          <cell r="B277">
            <v>1222</v>
          </cell>
          <cell r="C277" t="e">
            <v>#VALUE!</v>
          </cell>
          <cell r="D277">
            <v>11</v>
          </cell>
          <cell r="E277">
            <v>1</v>
          </cell>
          <cell r="G277" t="str">
            <v>001 1222 1 0000011 1</v>
          </cell>
          <cell r="H277" t="str">
            <v>EJERCICIOS ANTERIORES</v>
          </cell>
          <cell r="I277">
            <v>520.72</v>
          </cell>
          <cell r="J277">
            <v>0</v>
          </cell>
          <cell r="K277">
            <v>0</v>
          </cell>
          <cell r="L277">
            <v>520.72</v>
          </cell>
        </row>
        <row r="278">
          <cell r="B278">
            <v>1222</v>
          </cell>
          <cell r="C278" t="e">
            <v>#VALUE!</v>
          </cell>
          <cell r="D278">
            <v>13</v>
          </cell>
          <cell r="E278">
            <v>0</v>
          </cell>
          <cell r="G278" t="str">
            <v>001 1222 1 0000013 0</v>
          </cell>
          <cell r="H278" t="str">
            <v>MAQUINARIA-HERRAMIENTAS</v>
          </cell>
          <cell r="I278">
            <v>183.33</v>
          </cell>
          <cell r="J278">
            <v>0</v>
          </cell>
          <cell r="K278">
            <v>0</v>
          </cell>
          <cell r="L278">
            <v>183.33</v>
          </cell>
        </row>
        <row r="279">
          <cell r="B279">
            <v>1222</v>
          </cell>
          <cell r="C279" t="e">
            <v>#VALUE!</v>
          </cell>
          <cell r="D279">
            <v>13</v>
          </cell>
          <cell r="E279">
            <v>1</v>
          </cell>
          <cell r="G279" t="str">
            <v>001 1222 1 0000013 1</v>
          </cell>
          <cell r="H279" t="str">
            <v>EJERCICIOS ANTERIORES</v>
          </cell>
          <cell r="I279">
            <v>183.33</v>
          </cell>
          <cell r="J279">
            <v>0</v>
          </cell>
          <cell r="K279">
            <v>0</v>
          </cell>
          <cell r="L279">
            <v>183.33</v>
          </cell>
        </row>
        <row r="280">
          <cell r="B280" t="e">
            <v>#VALUE!</v>
          </cell>
          <cell r="C280" t="e">
            <v>#VALUE!</v>
          </cell>
          <cell r="D280" t="e">
            <v>#VALUE!</v>
          </cell>
          <cell r="E280" t="e">
            <v>#VALUE!</v>
          </cell>
        </row>
        <row r="281">
          <cell r="B281" t="e">
            <v>#VALUE!</v>
          </cell>
          <cell r="C281" t="e">
            <v>#VALUE!</v>
          </cell>
          <cell r="D281" t="e">
            <v>#VALUE!</v>
          </cell>
          <cell r="E281" t="e">
            <v>#VALUE!</v>
          </cell>
        </row>
        <row r="282">
          <cell r="B282">
            <v>1223</v>
          </cell>
          <cell r="C282" t="e">
            <v>#VALUE!</v>
          </cell>
          <cell r="D282">
            <v>0</v>
          </cell>
          <cell r="E282">
            <v>0</v>
          </cell>
          <cell r="G282" t="str">
            <v>001 1223 0 0000000 0</v>
          </cell>
          <cell r="H282" t="str">
            <v>COLECCIONES CIENTIFICAS, ARTISTICAS Y LITERARIAS</v>
          </cell>
          <cell r="I282">
            <v>17.7</v>
          </cell>
          <cell r="J282">
            <v>0</v>
          </cell>
          <cell r="K282">
            <v>0</v>
          </cell>
          <cell r="L282">
            <v>17.7</v>
          </cell>
        </row>
        <row r="283">
          <cell r="B283">
            <v>1223</v>
          </cell>
          <cell r="C283" t="e">
            <v>#VALUE!</v>
          </cell>
          <cell r="D283">
            <v>0</v>
          </cell>
          <cell r="E283">
            <v>0</v>
          </cell>
          <cell r="G283" t="str">
            <v>001 1223 1 0000000 0</v>
          </cell>
          <cell r="H283" t="str">
            <v>OFICINAS CENTRALES</v>
          </cell>
          <cell r="I283">
            <v>17.7</v>
          </cell>
          <cell r="J283">
            <v>0</v>
          </cell>
          <cell r="K283">
            <v>0</v>
          </cell>
          <cell r="L283">
            <v>17.7</v>
          </cell>
        </row>
        <row r="284">
          <cell r="B284">
            <v>1223</v>
          </cell>
          <cell r="C284" t="e">
            <v>#VALUE!</v>
          </cell>
          <cell r="D284">
            <v>2</v>
          </cell>
          <cell r="E284">
            <v>0</v>
          </cell>
          <cell r="G284" t="str">
            <v>001 1223 1 0000002 0</v>
          </cell>
          <cell r="H284" t="str">
            <v>MATERIAL DE EXPOSICION</v>
          </cell>
          <cell r="I284">
            <v>17.7</v>
          </cell>
          <cell r="J284">
            <v>0</v>
          </cell>
          <cell r="K284">
            <v>0</v>
          </cell>
          <cell r="L284">
            <v>17.7</v>
          </cell>
        </row>
        <row r="285">
          <cell r="B285">
            <v>1223</v>
          </cell>
          <cell r="C285" t="e">
            <v>#VALUE!</v>
          </cell>
          <cell r="D285">
            <v>2</v>
          </cell>
          <cell r="E285">
            <v>2</v>
          </cell>
          <cell r="G285" t="str">
            <v>001 1223 1 0000002 2</v>
          </cell>
          <cell r="H285" t="str">
            <v>MATERIAL DE EXPOSICION</v>
          </cell>
          <cell r="I285">
            <v>17.7</v>
          </cell>
          <cell r="J285">
            <v>0</v>
          </cell>
          <cell r="K285">
            <v>0</v>
          </cell>
          <cell r="L285">
            <v>17.7</v>
          </cell>
        </row>
        <row r="286">
          <cell r="B286" t="e">
            <v>#VALUE!</v>
          </cell>
          <cell r="C286" t="e">
            <v>#VALUE!</v>
          </cell>
          <cell r="D286" t="e">
            <v>#VALUE!</v>
          </cell>
          <cell r="E286" t="e">
            <v>#VALUE!</v>
          </cell>
        </row>
        <row r="287">
          <cell r="B287" t="e">
            <v>#VALUE!</v>
          </cell>
          <cell r="C287" t="e">
            <v>#VALUE!</v>
          </cell>
          <cell r="D287" t="e">
            <v>#VALUE!</v>
          </cell>
          <cell r="E287" t="e">
            <v>#VALUE!</v>
          </cell>
        </row>
        <row r="288">
          <cell r="B288" t="e">
            <v>#VALUE!</v>
          </cell>
          <cell r="C288" t="e">
            <v>#VALUE!</v>
          </cell>
          <cell r="D288" t="e">
            <v>#VALUE!</v>
          </cell>
          <cell r="E288" t="e">
            <v>#VALUE!</v>
          </cell>
        </row>
        <row r="289">
          <cell r="B289" t="e">
            <v>#VALUE!</v>
          </cell>
          <cell r="C289" t="e">
            <v>#VALUE!</v>
          </cell>
          <cell r="D289" t="e">
            <v>#VALUE!</v>
          </cell>
          <cell r="E289" t="e">
            <v>#VALUE!</v>
          </cell>
        </row>
        <row r="290">
          <cell r="B290" t="e">
            <v>#VALUE!</v>
          </cell>
          <cell r="C290" t="e">
            <v>#VALUE!</v>
          </cell>
          <cell r="D290" t="e">
            <v>#VALUE!</v>
          </cell>
          <cell r="E290" t="e">
            <v>#VALUE!</v>
          </cell>
        </row>
        <row r="291">
          <cell r="B291" t="e">
            <v>#VALUE!</v>
          </cell>
          <cell r="C291" t="e">
            <v>#VALUE!</v>
          </cell>
          <cell r="D291" t="e">
            <v>#VALUE!</v>
          </cell>
          <cell r="E291" t="e">
            <v>#VALUE!</v>
          </cell>
        </row>
        <row r="292">
          <cell r="B292" t="e">
            <v>#VALUE!</v>
          </cell>
          <cell r="C292" t="e">
            <v>#VALUE!</v>
          </cell>
          <cell r="D292" t="e">
            <v>#VALUE!</v>
          </cell>
          <cell r="E292" t="e">
            <v>#VALUE!</v>
          </cell>
        </row>
        <row r="293">
          <cell r="B293" t="e">
            <v>#VALUE!</v>
          </cell>
          <cell r="C293" t="e">
            <v>#VALUE!</v>
          </cell>
          <cell r="D293" t="e">
            <v>#VALUE!</v>
          </cell>
          <cell r="E293" t="e">
            <v>#VALUE!</v>
          </cell>
        </row>
        <row r="294">
          <cell r="B294" t="e">
            <v>#VALUE!</v>
          </cell>
          <cell r="C294" t="e">
            <v>#VALUE!</v>
          </cell>
          <cell r="D294" t="e">
            <v>#VALUE!</v>
          </cell>
          <cell r="E294" t="e">
            <v>#VALUE!</v>
          </cell>
        </row>
        <row r="295">
          <cell r="B295" t="e">
            <v>#VALUE!</v>
          </cell>
          <cell r="C295" t="e">
            <v>#VALUE!</v>
          </cell>
          <cell r="D295" t="e">
            <v>#VALUE!</v>
          </cell>
          <cell r="E295" t="e">
            <v>#VALUE!</v>
          </cell>
        </row>
        <row r="296">
          <cell r="B296" t="e">
            <v>#VALUE!</v>
          </cell>
          <cell r="C296" t="e">
            <v>#VALUE!</v>
          </cell>
          <cell r="D296" t="e">
            <v>#VALUE!</v>
          </cell>
          <cell r="E296" t="e">
            <v>#VALUE!</v>
          </cell>
        </row>
        <row r="297">
          <cell r="B297" t="e">
            <v>#VALUE!</v>
          </cell>
          <cell r="C297" t="e">
            <v>#VALUE!</v>
          </cell>
          <cell r="D297" t="e">
            <v>#VALUE!</v>
          </cell>
          <cell r="E297" t="e">
            <v>#VALUE!</v>
          </cell>
        </row>
        <row r="298">
          <cell r="B298" t="e">
            <v>#VALUE!</v>
          </cell>
          <cell r="C298" t="e">
            <v>#VALUE!</v>
          </cell>
          <cell r="D298" t="e">
            <v>#VALUE!</v>
          </cell>
          <cell r="E298" t="e">
            <v>#VALUE!</v>
          </cell>
        </row>
        <row r="299">
          <cell r="B299" t="e">
            <v>#VALUE!</v>
          </cell>
          <cell r="C299" t="e">
            <v>#VALUE!</v>
          </cell>
          <cell r="D299" t="e">
            <v>#VALUE!</v>
          </cell>
          <cell r="E299" t="e">
            <v>#VALUE!</v>
          </cell>
        </row>
        <row r="300">
          <cell r="B300" t="e">
            <v>#VALUE!</v>
          </cell>
          <cell r="C300" t="e">
            <v>#VALUE!</v>
          </cell>
          <cell r="D300" t="e">
            <v>#VALUE!</v>
          </cell>
          <cell r="E300" t="e">
            <v>#VALUE!</v>
          </cell>
        </row>
        <row r="301">
          <cell r="B301" t="e">
            <v>#VALUE!</v>
          </cell>
          <cell r="C301" t="e">
            <v>#VALUE!</v>
          </cell>
          <cell r="D301" t="e">
            <v>#VALUE!</v>
          </cell>
          <cell r="E301" t="e">
            <v>#VALUE!</v>
          </cell>
        </row>
        <row r="302">
          <cell r="B302" t="e">
            <v>#VALUE!</v>
          </cell>
          <cell r="C302" t="e">
            <v>#VALUE!</v>
          </cell>
          <cell r="D302" t="e">
            <v>#VALUE!</v>
          </cell>
          <cell r="E302" t="e">
            <v>#VALUE!</v>
          </cell>
        </row>
        <row r="303">
          <cell r="B303" t="e">
            <v>#VALUE!</v>
          </cell>
          <cell r="C303" t="e">
            <v>#VALUE!</v>
          </cell>
          <cell r="D303" t="e">
            <v>#VALUE!</v>
          </cell>
          <cell r="E303" t="e">
            <v>#VALUE!</v>
          </cell>
        </row>
        <row r="304">
          <cell r="B304" t="e">
            <v>#VALUE!</v>
          </cell>
          <cell r="C304" t="e">
            <v>#VALUE!</v>
          </cell>
          <cell r="D304" t="e">
            <v>#VALUE!</v>
          </cell>
          <cell r="E304" t="e">
            <v>#VALUE!</v>
          </cell>
        </row>
        <row r="305">
          <cell r="B305" t="e">
            <v>#VALUE!</v>
          </cell>
          <cell r="C305" t="e">
            <v>#VALUE!</v>
          </cell>
          <cell r="D305" t="e">
            <v>#VALUE!</v>
          </cell>
          <cell r="E305" t="e">
            <v>#VALUE!</v>
          </cell>
        </row>
        <row r="306">
          <cell r="B306" t="e">
            <v>#VALUE!</v>
          </cell>
          <cell r="C306" t="e">
            <v>#VALUE!</v>
          </cell>
          <cell r="D306" t="e">
            <v>#VALUE!</v>
          </cell>
          <cell r="E306" t="e">
            <v>#VALUE!</v>
          </cell>
        </row>
        <row r="307">
          <cell r="B307" t="e">
            <v>#VALUE!</v>
          </cell>
          <cell r="C307" t="e">
            <v>#VALUE!</v>
          </cell>
          <cell r="D307" t="e">
            <v>#VALUE!</v>
          </cell>
          <cell r="E307" t="e">
            <v>#VALUE!</v>
          </cell>
        </row>
        <row r="308">
          <cell r="B308" t="e">
            <v>#VALUE!</v>
          </cell>
          <cell r="C308" t="e">
            <v>#VALUE!</v>
          </cell>
          <cell r="D308" t="e">
            <v>#VALUE!</v>
          </cell>
          <cell r="E308" t="e">
            <v>#VALUE!</v>
          </cell>
        </row>
        <row r="309">
          <cell r="B309" t="e">
            <v>#VALUE!</v>
          </cell>
          <cell r="C309" t="e">
            <v>#VALUE!</v>
          </cell>
          <cell r="D309" t="e">
            <v>#VALUE!</v>
          </cell>
          <cell r="E309" t="e">
            <v>#VALUE!</v>
          </cell>
        </row>
        <row r="310">
          <cell r="B310" t="e">
            <v>#VALUE!</v>
          </cell>
          <cell r="C310" t="e">
            <v>#VALUE!</v>
          </cell>
          <cell r="D310" t="e">
            <v>#VALUE!</v>
          </cell>
          <cell r="E310" t="e">
            <v>#VALUE!</v>
          </cell>
        </row>
        <row r="311">
          <cell r="B311" t="e">
            <v>#VALUE!</v>
          </cell>
          <cell r="C311" t="e">
            <v>#VALUE!</v>
          </cell>
          <cell r="D311" t="e">
            <v>#VALUE!</v>
          </cell>
          <cell r="E311" t="e">
            <v>#VALUE!</v>
          </cell>
        </row>
        <row r="312">
          <cell r="B312" t="e">
            <v>#VALUE!</v>
          </cell>
          <cell r="C312" t="e">
            <v>#VALUE!</v>
          </cell>
          <cell r="D312" t="e">
            <v>#VALUE!</v>
          </cell>
          <cell r="E312" t="e">
            <v>#VALUE!</v>
          </cell>
        </row>
        <row r="313">
          <cell r="B313" t="e">
            <v>#VALUE!</v>
          </cell>
          <cell r="C313" t="e">
            <v>#VALUE!</v>
          </cell>
          <cell r="D313" t="e">
            <v>#VALUE!</v>
          </cell>
          <cell r="E313" t="e">
            <v>#VALUE!</v>
          </cell>
        </row>
        <row r="314">
          <cell r="B314" t="e">
            <v>#VALUE!</v>
          </cell>
          <cell r="C314" t="e">
            <v>#VALUE!</v>
          </cell>
          <cell r="D314" t="e">
            <v>#VALUE!</v>
          </cell>
          <cell r="E314" t="e">
            <v>#VALUE!</v>
          </cell>
        </row>
        <row r="315">
          <cell r="B315" t="e">
            <v>#VALUE!</v>
          </cell>
          <cell r="C315" t="e">
            <v>#VALUE!</v>
          </cell>
          <cell r="D315" t="e">
            <v>#VALUE!</v>
          </cell>
          <cell r="E315" t="e">
            <v>#VALUE!</v>
          </cell>
        </row>
        <row r="316">
          <cell r="B316" t="e">
            <v>#VALUE!</v>
          </cell>
          <cell r="C316" t="e">
            <v>#VALUE!</v>
          </cell>
          <cell r="D316" t="e">
            <v>#VALUE!</v>
          </cell>
          <cell r="E316" t="e">
            <v>#VALUE!</v>
          </cell>
        </row>
        <row r="317">
          <cell r="B317" t="e">
            <v>#VALUE!</v>
          </cell>
          <cell r="C317" t="e">
            <v>#VALUE!</v>
          </cell>
          <cell r="D317" t="e">
            <v>#VALUE!</v>
          </cell>
          <cell r="E317" t="e">
            <v>#VALUE!</v>
          </cell>
        </row>
        <row r="318">
          <cell r="B318" t="e">
            <v>#VALUE!</v>
          </cell>
          <cell r="C318" t="e">
            <v>#VALUE!</v>
          </cell>
          <cell r="D318" t="e">
            <v>#VALUE!</v>
          </cell>
          <cell r="E318" t="e">
            <v>#VALUE!</v>
          </cell>
        </row>
        <row r="319">
          <cell r="B319" t="e">
            <v>#VALUE!</v>
          </cell>
          <cell r="C319" t="e">
            <v>#VALUE!</v>
          </cell>
          <cell r="D319" t="e">
            <v>#VALUE!</v>
          </cell>
          <cell r="E319" t="e">
            <v>#VALUE!</v>
          </cell>
        </row>
        <row r="320">
          <cell r="B320" t="e">
            <v>#VALUE!</v>
          </cell>
          <cell r="C320" t="e">
            <v>#VALUE!</v>
          </cell>
          <cell r="D320" t="e">
            <v>#VALUE!</v>
          </cell>
          <cell r="E320" t="e">
            <v>#VALUE!</v>
          </cell>
        </row>
        <row r="321">
          <cell r="B321" t="e">
            <v>#VALUE!</v>
          </cell>
          <cell r="C321" t="e">
            <v>#VALUE!</v>
          </cell>
          <cell r="D321" t="e">
            <v>#VALUE!</v>
          </cell>
          <cell r="E321" t="e">
            <v>#VALUE!</v>
          </cell>
        </row>
        <row r="322">
          <cell r="B322" t="e">
            <v>#VALUE!</v>
          </cell>
          <cell r="C322" t="e">
            <v>#VALUE!</v>
          </cell>
          <cell r="D322" t="e">
            <v>#VALUE!</v>
          </cell>
          <cell r="E322" t="e">
            <v>#VALUE!</v>
          </cell>
        </row>
        <row r="323">
          <cell r="B323" t="e">
            <v>#VALUE!</v>
          </cell>
          <cell r="C323" t="e">
            <v>#VALUE!</v>
          </cell>
          <cell r="D323" t="e">
            <v>#VALUE!</v>
          </cell>
          <cell r="E323" t="e">
            <v>#VALUE!</v>
          </cell>
        </row>
        <row r="324">
          <cell r="B324" t="e">
            <v>#VALUE!</v>
          </cell>
          <cell r="C324" t="e">
            <v>#VALUE!</v>
          </cell>
          <cell r="D324" t="e">
            <v>#VALUE!</v>
          </cell>
          <cell r="E324" t="e">
            <v>#VALUE!</v>
          </cell>
        </row>
        <row r="325">
          <cell r="B325" t="e">
            <v>#VALUE!</v>
          </cell>
          <cell r="C325" t="e">
            <v>#VALUE!</v>
          </cell>
          <cell r="D325" t="e">
            <v>#VALUE!</v>
          </cell>
          <cell r="E325" t="e">
            <v>#VALUE!</v>
          </cell>
        </row>
        <row r="326">
          <cell r="B326" t="e">
            <v>#VALUE!</v>
          </cell>
          <cell r="C326" t="e">
            <v>#VALUE!</v>
          </cell>
          <cell r="D326" t="e">
            <v>#VALUE!</v>
          </cell>
          <cell r="E326" t="e">
            <v>#VALUE!</v>
          </cell>
        </row>
        <row r="327">
          <cell r="B327" t="e">
            <v>#VALUE!</v>
          </cell>
          <cell r="C327" t="e">
            <v>#VALUE!</v>
          </cell>
          <cell r="D327" t="e">
            <v>#VALUE!</v>
          </cell>
          <cell r="E327" t="e">
            <v>#VALUE!</v>
          </cell>
        </row>
        <row r="328">
          <cell r="B328" t="e">
            <v>#VALUE!</v>
          </cell>
          <cell r="C328" t="e">
            <v>#VALUE!</v>
          </cell>
          <cell r="D328" t="e">
            <v>#VALUE!</v>
          </cell>
          <cell r="E328" t="e">
            <v>#VALUE!</v>
          </cell>
        </row>
        <row r="329">
          <cell r="B329" t="e">
            <v>#VALUE!</v>
          </cell>
          <cell r="C329" t="e">
            <v>#VALUE!</v>
          </cell>
          <cell r="D329" t="e">
            <v>#VALUE!</v>
          </cell>
          <cell r="E329" t="e">
            <v>#VALUE!</v>
          </cell>
        </row>
        <row r="330">
          <cell r="B330" t="e">
            <v>#VALUE!</v>
          </cell>
          <cell r="C330" t="e">
            <v>#VALUE!</v>
          </cell>
          <cell r="D330" t="e">
            <v>#VALUE!</v>
          </cell>
          <cell r="E330" t="e">
            <v>#VALUE!</v>
          </cell>
        </row>
        <row r="331">
          <cell r="B331" t="e">
            <v>#VALUE!</v>
          </cell>
          <cell r="C331" t="e">
            <v>#VALUE!</v>
          </cell>
          <cell r="D331" t="e">
            <v>#VALUE!</v>
          </cell>
          <cell r="E331" t="e">
            <v>#VALUE!</v>
          </cell>
        </row>
        <row r="332">
          <cell r="B332" t="e">
            <v>#VALUE!</v>
          </cell>
          <cell r="C332" t="e">
            <v>#VALUE!</v>
          </cell>
          <cell r="D332" t="e">
            <v>#VALUE!</v>
          </cell>
          <cell r="E332" t="e">
            <v>#VALUE!</v>
          </cell>
        </row>
        <row r="333">
          <cell r="B333" t="e">
            <v>#VALUE!</v>
          </cell>
          <cell r="C333" t="e">
            <v>#VALUE!</v>
          </cell>
          <cell r="D333" t="e">
            <v>#VALUE!</v>
          </cell>
          <cell r="E333" t="e">
            <v>#VALUE!</v>
          </cell>
        </row>
        <row r="334">
          <cell r="B334" t="e">
            <v>#VALUE!</v>
          </cell>
          <cell r="C334" t="e">
            <v>#VALUE!</v>
          </cell>
          <cell r="D334" t="e">
            <v>#VALUE!</v>
          </cell>
          <cell r="E334" t="e">
            <v>#VALUE!</v>
          </cell>
        </row>
        <row r="335">
          <cell r="B335" t="e">
            <v>#VALUE!</v>
          </cell>
          <cell r="C335" t="e">
            <v>#VALUE!</v>
          </cell>
          <cell r="D335" t="e">
            <v>#VALUE!</v>
          </cell>
          <cell r="E335" t="e">
            <v>#VALUE!</v>
          </cell>
        </row>
        <row r="336">
          <cell r="B336" t="e">
            <v>#VALUE!</v>
          </cell>
          <cell r="C336" t="e">
            <v>#VALUE!</v>
          </cell>
          <cell r="D336" t="e">
            <v>#VALUE!</v>
          </cell>
          <cell r="E336" t="e">
            <v>#VALUE!</v>
          </cell>
        </row>
        <row r="337">
          <cell r="B337" t="e">
            <v>#VALUE!</v>
          </cell>
          <cell r="C337" t="e">
            <v>#VALUE!</v>
          </cell>
          <cell r="D337" t="e">
            <v>#VALUE!</v>
          </cell>
          <cell r="E337" t="e">
            <v>#VALUE!</v>
          </cell>
        </row>
        <row r="338">
          <cell r="B338" t="e">
            <v>#VALUE!</v>
          </cell>
          <cell r="C338" t="e">
            <v>#VALUE!</v>
          </cell>
          <cell r="D338" t="e">
            <v>#VALUE!</v>
          </cell>
          <cell r="E338" t="e">
            <v>#VALUE!</v>
          </cell>
        </row>
        <row r="339">
          <cell r="B339" t="e">
            <v>#VALUE!</v>
          </cell>
          <cell r="C339" t="e">
            <v>#VALUE!</v>
          </cell>
          <cell r="D339" t="e">
            <v>#VALUE!</v>
          </cell>
          <cell r="E339" t="e">
            <v>#VALUE!</v>
          </cell>
        </row>
        <row r="340">
          <cell r="B340" t="e">
            <v>#VALUE!</v>
          </cell>
          <cell r="C340" t="e">
            <v>#VALUE!</v>
          </cell>
          <cell r="D340" t="e">
            <v>#VALUE!</v>
          </cell>
          <cell r="E340" t="e">
            <v>#VALUE!</v>
          </cell>
        </row>
        <row r="341">
          <cell r="B341" t="e">
            <v>#VALUE!</v>
          </cell>
          <cell r="C341" t="e">
            <v>#VALUE!</v>
          </cell>
          <cell r="D341" t="e">
            <v>#VALUE!</v>
          </cell>
          <cell r="E341" t="e">
            <v>#VALUE!</v>
          </cell>
        </row>
        <row r="342">
          <cell r="B342" t="e">
            <v>#VALUE!</v>
          </cell>
          <cell r="C342" t="e">
            <v>#VALUE!</v>
          </cell>
          <cell r="D342" t="e">
            <v>#VALUE!</v>
          </cell>
          <cell r="E342" t="e">
            <v>#VALUE!</v>
          </cell>
        </row>
        <row r="343">
          <cell r="B343" t="e">
            <v>#VALUE!</v>
          </cell>
          <cell r="C343" t="e">
            <v>#VALUE!</v>
          </cell>
          <cell r="D343" t="e">
            <v>#VALUE!</v>
          </cell>
          <cell r="E343" t="e">
            <v>#VALUE!</v>
          </cell>
        </row>
        <row r="344">
          <cell r="B344" t="e">
            <v>#VALUE!</v>
          </cell>
          <cell r="C344" t="e">
            <v>#VALUE!</v>
          </cell>
          <cell r="D344" t="e">
            <v>#VALUE!</v>
          </cell>
          <cell r="E344" t="e">
            <v>#VALUE!</v>
          </cell>
        </row>
        <row r="345">
          <cell r="B345" t="e">
            <v>#VALUE!</v>
          </cell>
          <cell r="C345" t="e">
            <v>#VALUE!</v>
          </cell>
          <cell r="D345" t="e">
            <v>#VALUE!</v>
          </cell>
          <cell r="E345" t="e">
            <v>#VALUE!</v>
          </cell>
        </row>
        <row r="346">
          <cell r="B346" t="e">
            <v>#VALUE!</v>
          </cell>
          <cell r="C346" t="e">
            <v>#VALUE!</v>
          </cell>
          <cell r="D346" t="e">
            <v>#VALUE!</v>
          </cell>
          <cell r="E346" t="e">
            <v>#VALUE!</v>
          </cell>
        </row>
        <row r="347">
          <cell r="B347" t="e">
            <v>#VALUE!</v>
          </cell>
          <cell r="C347" t="e">
            <v>#VALUE!</v>
          </cell>
          <cell r="D347" t="e">
            <v>#VALUE!</v>
          </cell>
          <cell r="E347" t="e">
            <v>#VALUE!</v>
          </cell>
        </row>
        <row r="348">
          <cell r="B348" t="e">
            <v>#VALUE!</v>
          </cell>
          <cell r="C348" t="e">
            <v>#VALUE!</v>
          </cell>
          <cell r="D348" t="e">
            <v>#VALUE!</v>
          </cell>
          <cell r="E348" t="e">
            <v>#VALUE!</v>
          </cell>
        </row>
        <row r="349">
          <cell r="B349" t="e">
            <v>#VALUE!</v>
          </cell>
          <cell r="C349" t="e">
            <v>#VALUE!</v>
          </cell>
          <cell r="D349" t="e">
            <v>#VALUE!</v>
          </cell>
          <cell r="E349" t="e">
            <v>#VALUE!</v>
          </cell>
        </row>
        <row r="350">
          <cell r="B350" t="e">
            <v>#VALUE!</v>
          </cell>
          <cell r="C350" t="e">
            <v>#VALUE!</v>
          </cell>
          <cell r="D350" t="e">
            <v>#VALUE!</v>
          </cell>
          <cell r="E350" t="e">
            <v>#VALUE!</v>
          </cell>
        </row>
        <row r="351">
          <cell r="B351" t="e">
            <v>#VALUE!</v>
          </cell>
          <cell r="C351" t="e">
            <v>#VALUE!</v>
          </cell>
          <cell r="D351" t="e">
            <v>#VALUE!</v>
          </cell>
          <cell r="E351" t="e">
            <v>#VALUE!</v>
          </cell>
        </row>
        <row r="352">
          <cell r="B352" t="e">
            <v>#VALUE!</v>
          </cell>
          <cell r="C352" t="e">
            <v>#VALUE!</v>
          </cell>
          <cell r="D352" t="e">
            <v>#VALUE!</v>
          </cell>
          <cell r="E352" t="e">
            <v>#VALUE!</v>
          </cell>
        </row>
        <row r="353">
          <cell r="B353" t="e">
            <v>#VALUE!</v>
          </cell>
          <cell r="C353" t="e">
            <v>#VALUE!</v>
          </cell>
          <cell r="D353" t="e">
            <v>#VALUE!</v>
          </cell>
          <cell r="E353" t="e">
            <v>#VALUE!</v>
          </cell>
        </row>
        <row r="354">
          <cell r="B354" t="e">
            <v>#VALUE!</v>
          </cell>
          <cell r="C354" t="e">
            <v>#VALUE!</v>
          </cell>
          <cell r="D354" t="e">
            <v>#VALUE!</v>
          </cell>
          <cell r="E354" t="e">
            <v>#VALUE!</v>
          </cell>
        </row>
        <row r="355">
          <cell r="B355" t="e">
            <v>#VALUE!</v>
          </cell>
          <cell r="C355" t="e">
            <v>#VALUE!</v>
          </cell>
          <cell r="D355" t="e">
            <v>#VALUE!</v>
          </cell>
          <cell r="E355" t="e">
            <v>#VALUE!</v>
          </cell>
        </row>
        <row r="356">
          <cell r="B356" t="e">
            <v>#VALUE!</v>
          </cell>
          <cell r="C356" t="e">
            <v>#VALUE!</v>
          </cell>
          <cell r="D356" t="e">
            <v>#VALUE!</v>
          </cell>
          <cell r="E356" t="e">
            <v>#VALUE!</v>
          </cell>
        </row>
        <row r="357">
          <cell r="B357" t="e">
            <v>#VALUE!</v>
          </cell>
          <cell r="C357" t="e">
            <v>#VALUE!</v>
          </cell>
          <cell r="D357" t="e">
            <v>#VALUE!</v>
          </cell>
          <cell r="E357" t="e">
            <v>#VALUE!</v>
          </cell>
        </row>
        <row r="358">
          <cell r="B358" t="e">
            <v>#VALUE!</v>
          </cell>
          <cell r="C358" t="e">
            <v>#VALUE!</v>
          </cell>
          <cell r="D358" t="e">
            <v>#VALUE!</v>
          </cell>
          <cell r="E358" t="e">
            <v>#VALUE!</v>
          </cell>
        </row>
        <row r="359">
          <cell r="B359" t="e">
            <v>#VALUE!</v>
          </cell>
          <cell r="C359" t="e">
            <v>#VALUE!</v>
          </cell>
          <cell r="D359" t="e">
            <v>#VALUE!</v>
          </cell>
          <cell r="E359" t="e">
            <v>#VALUE!</v>
          </cell>
        </row>
        <row r="360">
          <cell r="B360" t="e">
            <v>#VALUE!</v>
          </cell>
          <cell r="C360" t="e">
            <v>#VALUE!</v>
          </cell>
          <cell r="D360" t="e">
            <v>#VALUE!</v>
          </cell>
          <cell r="E360" t="e">
            <v>#VALUE!</v>
          </cell>
        </row>
        <row r="361">
          <cell r="B361" t="e">
            <v>#VALUE!</v>
          </cell>
          <cell r="C361" t="e">
            <v>#VALUE!</v>
          </cell>
          <cell r="D361" t="e">
            <v>#VALUE!</v>
          </cell>
          <cell r="E361" t="e">
            <v>#VALUE!</v>
          </cell>
        </row>
        <row r="362">
          <cell r="B362" t="e">
            <v>#VALUE!</v>
          </cell>
          <cell r="C362" t="e">
            <v>#VALUE!</v>
          </cell>
          <cell r="D362" t="e">
            <v>#VALUE!</v>
          </cell>
          <cell r="E362" t="e">
            <v>#VALUE!</v>
          </cell>
        </row>
        <row r="363">
          <cell r="B363" t="e">
            <v>#VALUE!</v>
          </cell>
          <cell r="C363" t="e">
            <v>#VALUE!</v>
          </cell>
          <cell r="D363" t="e">
            <v>#VALUE!</v>
          </cell>
          <cell r="E363" t="e">
            <v>#VALUE!</v>
          </cell>
        </row>
        <row r="364">
          <cell r="B364" t="e">
            <v>#VALUE!</v>
          </cell>
          <cell r="C364" t="e">
            <v>#VALUE!</v>
          </cell>
          <cell r="D364" t="e">
            <v>#VALUE!</v>
          </cell>
          <cell r="E364" t="e">
            <v>#VALUE!</v>
          </cell>
        </row>
        <row r="365">
          <cell r="B365" t="e">
            <v>#VALUE!</v>
          </cell>
          <cell r="C365" t="e">
            <v>#VALUE!</v>
          </cell>
          <cell r="D365" t="e">
            <v>#VALUE!</v>
          </cell>
          <cell r="E365" t="e">
            <v>#VALUE!</v>
          </cell>
        </row>
        <row r="366">
          <cell r="B366" t="e">
            <v>#VALUE!</v>
          </cell>
          <cell r="C366" t="e">
            <v>#VALUE!</v>
          </cell>
          <cell r="D366" t="e">
            <v>#VALUE!</v>
          </cell>
          <cell r="E366" t="e">
            <v>#VALUE!</v>
          </cell>
        </row>
        <row r="367">
          <cell r="B367" t="e">
            <v>#VALUE!</v>
          </cell>
          <cell r="C367" t="e">
            <v>#VALUE!</v>
          </cell>
          <cell r="D367" t="e">
            <v>#VALUE!</v>
          </cell>
          <cell r="E367" t="e">
            <v>#VALUE!</v>
          </cell>
        </row>
        <row r="368">
          <cell r="B368" t="e">
            <v>#VALUE!</v>
          </cell>
          <cell r="C368" t="e">
            <v>#VALUE!</v>
          </cell>
          <cell r="D368" t="e">
            <v>#VALUE!</v>
          </cell>
          <cell r="E368" t="e">
            <v>#VALUE!</v>
          </cell>
        </row>
        <row r="369">
          <cell r="B369" t="e">
            <v>#VALUE!</v>
          </cell>
          <cell r="C369" t="e">
            <v>#VALUE!</v>
          </cell>
          <cell r="D369" t="e">
            <v>#VALUE!</v>
          </cell>
          <cell r="E369" t="e">
            <v>#VALUE!</v>
          </cell>
        </row>
        <row r="370">
          <cell r="B370" t="e">
            <v>#VALUE!</v>
          </cell>
          <cell r="C370" t="e">
            <v>#VALUE!</v>
          </cell>
          <cell r="D370" t="e">
            <v>#VALUE!</v>
          </cell>
          <cell r="E370" t="e">
            <v>#VALUE!</v>
          </cell>
        </row>
        <row r="371">
          <cell r="B371" t="e">
            <v>#VALUE!</v>
          </cell>
          <cell r="C371" t="e">
            <v>#VALUE!</v>
          </cell>
          <cell r="D371" t="e">
            <v>#VALUE!</v>
          </cell>
          <cell r="E371" t="e">
            <v>#VALUE!</v>
          </cell>
        </row>
        <row r="372">
          <cell r="B372" t="e">
            <v>#VALUE!</v>
          </cell>
          <cell r="C372" t="e">
            <v>#VALUE!</v>
          </cell>
          <cell r="D372" t="e">
            <v>#VALUE!</v>
          </cell>
          <cell r="E372" t="e">
            <v>#VALUE!</v>
          </cell>
        </row>
        <row r="373">
          <cell r="B373" t="e">
            <v>#VALUE!</v>
          </cell>
          <cell r="C373" t="e">
            <v>#VALUE!</v>
          </cell>
          <cell r="D373" t="e">
            <v>#VALUE!</v>
          </cell>
          <cell r="E373" t="e">
            <v>#VALUE!</v>
          </cell>
        </row>
        <row r="374">
          <cell r="B374" t="e">
            <v>#VALUE!</v>
          </cell>
          <cell r="C374" t="e">
            <v>#VALUE!</v>
          </cell>
          <cell r="D374" t="e">
            <v>#VALUE!</v>
          </cell>
          <cell r="E374" t="e">
            <v>#VALUE!</v>
          </cell>
        </row>
        <row r="375">
          <cell r="B375" t="e">
            <v>#VALUE!</v>
          </cell>
          <cell r="C375" t="e">
            <v>#VALUE!</v>
          </cell>
          <cell r="D375" t="e">
            <v>#VALUE!</v>
          </cell>
          <cell r="E375" t="e">
            <v>#VALUE!</v>
          </cell>
        </row>
        <row r="376">
          <cell r="B376" t="e">
            <v>#VALUE!</v>
          </cell>
          <cell r="C376" t="e">
            <v>#VALUE!</v>
          </cell>
          <cell r="D376" t="e">
            <v>#VALUE!</v>
          </cell>
          <cell r="E376" t="e">
            <v>#VALUE!</v>
          </cell>
        </row>
        <row r="377">
          <cell r="B377" t="e">
            <v>#VALUE!</v>
          </cell>
          <cell r="C377" t="e">
            <v>#VALUE!</v>
          </cell>
          <cell r="D377" t="e">
            <v>#VALUE!</v>
          </cell>
          <cell r="E377" t="e">
            <v>#VALUE!</v>
          </cell>
        </row>
        <row r="378">
          <cell r="B378" t="e">
            <v>#VALUE!</v>
          </cell>
          <cell r="C378" t="e">
            <v>#VALUE!</v>
          </cell>
          <cell r="D378" t="e">
            <v>#VALUE!</v>
          </cell>
          <cell r="E378" t="e">
            <v>#VALUE!</v>
          </cell>
        </row>
        <row r="379">
          <cell r="B379" t="e">
            <v>#VALUE!</v>
          </cell>
          <cell r="C379" t="e">
            <v>#VALUE!</v>
          </cell>
          <cell r="D379" t="e">
            <v>#VALUE!</v>
          </cell>
          <cell r="E379" t="e">
            <v>#VALUE!</v>
          </cell>
        </row>
        <row r="380">
          <cell r="B380" t="e">
            <v>#VALUE!</v>
          </cell>
          <cell r="C380" t="e">
            <v>#VALUE!</v>
          </cell>
          <cell r="D380" t="e">
            <v>#VALUE!</v>
          </cell>
          <cell r="E380" t="e">
            <v>#VALUE!</v>
          </cell>
        </row>
        <row r="381">
          <cell r="B381" t="e">
            <v>#VALUE!</v>
          </cell>
          <cell r="C381" t="e">
            <v>#VALUE!</v>
          </cell>
          <cell r="D381" t="e">
            <v>#VALUE!</v>
          </cell>
          <cell r="E381" t="e">
            <v>#VALUE!</v>
          </cell>
        </row>
        <row r="382">
          <cell r="B382" t="e">
            <v>#VALUE!</v>
          </cell>
          <cell r="C382" t="e">
            <v>#VALUE!</v>
          </cell>
          <cell r="D382" t="e">
            <v>#VALUE!</v>
          </cell>
          <cell r="E382" t="e">
            <v>#VALUE!</v>
          </cell>
        </row>
        <row r="383">
          <cell r="B383" t="e">
            <v>#VALUE!</v>
          </cell>
          <cell r="C383" t="e">
            <v>#VALUE!</v>
          </cell>
          <cell r="D383" t="e">
            <v>#VALUE!</v>
          </cell>
          <cell r="E383" t="e">
            <v>#VALUE!</v>
          </cell>
        </row>
        <row r="384">
          <cell r="B384" t="e">
            <v>#VALUE!</v>
          </cell>
          <cell r="C384" t="e">
            <v>#VALUE!</v>
          </cell>
          <cell r="D384" t="e">
            <v>#VALUE!</v>
          </cell>
          <cell r="E384" t="e">
            <v>#VALUE!</v>
          </cell>
        </row>
        <row r="385">
          <cell r="B385" t="e">
            <v>#VALUE!</v>
          </cell>
          <cell r="C385" t="e">
            <v>#VALUE!</v>
          </cell>
          <cell r="D385" t="e">
            <v>#VALUE!</v>
          </cell>
          <cell r="E385" t="e">
            <v>#VALUE!</v>
          </cell>
        </row>
        <row r="386">
          <cell r="B386" t="e">
            <v>#VALUE!</v>
          </cell>
          <cell r="C386" t="e">
            <v>#VALUE!</v>
          </cell>
          <cell r="D386" t="e">
            <v>#VALUE!</v>
          </cell>
          <cell r="E386" t="e">
            <v>#VALUE!</v>
          </cell>
        </row>
        <row r="387">
          <cell r="B387" t="e">
            <v>#VALUE!</v>
          </cell>
          <cell r="C387" t="e">
            <v>#VALUE!</v>
          </cell>
          <cell r="D387" t="e">
            <v>#VALUE!</v>
          </cell>
          <cell r="E387" t="e">
            <v>#VALUE!</v>
          </cell>
        </row>
        <row r="388">
          <cell r="B388" t="e">
            <v>#VALUE!</v>
          </cell>
          <cell r="C388" t="e">
            <v>#VALUE!</v>
          </cell>
          <cell r="D388" t="e">
            <v>#VALUE!</v>
          </cell>
          <cell r="E388" t="e">
            <v>#VALUE!</v>
          </cell>
        </row>
        <row r="389">
          <cell r="B389" t="e">
            <v>#VALUE!</v>
          </cell>
          <cell r="C389" t="e">
            <v>#VALUE!</v>
          </cell>
          <cell r="D389" t="e">
            <v>#VALUE!</v>
          </cell>
          <cell r="E389" t="e">
            <v>#VALUE!</v>
          </cell>
        </row>
        <row r="390">
          <cell r="B390" t="e">
            <v>#VALUE!</v>
          </cell>
          <cell r="C390" t="e">
            <v>#VALUE!</v>
          </cell>
          <cell r="D390" t="e">
            <v>#VALUE!</v>
          </cell>
          <cell r="E390" t="e">
            <v>#VALUE!</v>
          </cell>
        </row>
        <row r="391">
          <cell r="B391" t="e">
            <v>#VALUE!</v>
          </cell>
          <cell r="C391" t="e">
            <v>#VALUE!</v>
          </cell>
          <cell r="D391" t="e">
            <v>#VALUE!</v>
          </cell>
          <cell r="E391" t="e">
            <v>#VALUE!</v>
          </cell>
        </row>
        <row r="392">
          <cell r="B392" t="e">
            <v>#VALUE!</v>
          </cell>
          <cell r="C392" t="e">
            <v>#VALUE!</v>
          </cell>
          <cell r="D392" t="e">
            <v>#VALUE!</v>
          </cell>
          <cell r="E392" t="e">
            <v>#VALUE!</v>
          </cell>
        </row>
        <row r="393">
          <cell r="B393" t="e">
            <v>#VALUE!</v>
          </cell>
          <cell r="C393" t="e">
            <v>#VALUE!</v>
          </cell>
          <cell r="D393" t="e">
            <v>#VALUE!</v>
          </cell>
          <cell r="E393" t="e">
            <v>#VALUE!</v>
          </cell>
        </row>
        <row r="394">
          <cell r="B394" t="e">
            <v>#VALUE!</v>
          </cell>
          <cell r="C394" t="e">
            <v>#VALUE!</v>
          </cell>
          <cell r="D394" t="e">
            <v>#VALUE!</v>
          </cell>
          <cell r="E394" t="e">
            <v>#VALUE!</v>
          </cell>
        </row>
        <row r="395">
          <cell r="B395" t="e">
            <v>#VALUE!</v>
          </cell>
          <cell r="C395" t="e">
            <v>#VALUE!</v>
          </cell>
          <cell r="D395" t="e">
            <v>#VALUE!</v>
          </cell>
          <cell r="E395" t="e">
            <v>#VALUE!</v>
          </cell>
        </row>
        <row r="396">
          <cell r="B396" t="e">
            <v>#VALUE!</v>
          </cell>
          <cell r="C396" t="e">
            <v>#VALUE!</v>
          </cell>
          <cell r="D396" t="e">
            <v>#VALUE!</v>
          </cell>
          <cell r="E396" t="e">
            <v>#VALUE!</v>
          </cell>
        </row>
        <row r="397">
          <cell r="B397" t="e">
            <v>#VALUE!</v>
          </cell>
          <cell r="C397" t="e">
            <v>#VALUE!</v>
          </cell>
          <cell r="D397" t="e">
            <v>#VALUE!</v>
          </cell>
          <cell r="E397" t="e">
            <v>#VALUE!</v>
          </cell>
        </row>
        <row r="398">
          <cell r="B398" t="e">
            <v>#VALUE!</v>
          </cell>
          <cell r="C398" t="e">
            <v>#VALUE!</v>
          </cell>
          <cell r="D398" t="e">
            <v>#VALUE!</v>
          </cell>
          <cell r="E398" t="e">
            <v>#VALUE!</v>
          </cell>
        </row>
        <row r="399">
          <cell r="B399" t="e">
            <v>#VALUE!</v>
          </cell>
          <cell r="C399" t="e">
            <v>#VALUE!</v>
          </cell>
          <cell r="D399" t="e">
            <v>#VALUE!</v>
          </cell>
          <cell r="E399" t="e">
            <v>#VALUE!</v>
          </cell>
        </row>
        <row r="400">
          <cell r="B400" t="e">
            <v>#VALUE!</v>
          </cell>
          <cell r="C400" t="e">
            <v>#VALUE!</v>
          </cell>
          <cell r="D400" t="e">
            <v>#VALUE!</v>
          </cell>
          <cell r="E400" t="e">
            <v>#VALUE!</v>
          </cell>
        </row>
        <row r="401">
          <cell r="B401" t="e">
            <v>#VALUE!</v>
          </cell>
          <cell r="C401" t="e">
            <v>#VALUE!</v>
          </cell>
          <cell r="D401" t="e">
            <v>#VALUE!</v>
          </cell>
          <cell r="E401" t="e">
            <v>#VALUE!</v>
          </cell>
        </row>
        <row r="402">
          <cell r="B402" t="e">
            <v>#VALUE!</v>
          </cell>
          <cell r="C402" t="e">
            <v>#VALUE!</v>
          </cell>
          <cell r="D402" t="e">
            <v>#VALUE!</v>
          </cell>
          <cell r="E402" t="e">
            <v>#VALUE!</v>
          </cell>
        </row>
        <row r="403">
          <cell r="B403" t="e">
            <v>#VALUE!</v>
          </cell>
          <cell r="C403" t="e">
            <v>#VALUE!</v>
          </cell>
          <cell r="D403" t="e">
            <v>#VALUE!</v>
          </cell>
          <cell r="E403" t="e">
            <v>#VALUE!</v>
          </cell>
        </row>
        <row r="404">
          <cell r="B404" t="e">
            <v>#VALUE!</v>
          </cell>
          <cell r="C404" t="e">
            <v>#VALUE!</v>
          </cell>
          <cell r="D404" t="e">
            <v>#VALUE!</v>
          </cell>
          <cell r="E404" t="e">
            <v>#VALUE!</v>
          </cell>
        </row>
        <row r="405">
          <cell r="B405" t="e">
            <v>#VALUE!</v>
          </cell>
          <cell r="C405" t="e">
            <v>#VALUE!</v>
          </cell>
          <cell r="D405" t="e">
            <v>#VALUE!</v>
          </cell>
          <cell r="E405" t="e">
            <v>#VALUE!</v>
          </cell>
        </row>
        <row r="406">
          <cell r="B406" t="e">
            <v>#VALUE!</v>
          </cell>
          <cell r="C406" t="e">
            <v>#VALUE!</v>
          </cell>
          <cell r="D406" t="e">
            <v>#VALUE!</v>
          </cell>
          <cell r="E406" t="e">
            <v>#VALUE!</v>
          </cell>
        </row>
        <row r="407">
          <cell r="B407" t="e">
            <v>#VALUE!</v>
          </cell>
          <cell r="C407" t="e">
            <v>#VALUE!</v>
          </cell>
          <cell r="D407" t="e">
            <v>#VALUE!</v>
          </cell>
          <cell r="E407" t="e">
            <v>#VALUE!</v>
          </cell>
        </row>
        <row r="408">
          <cell r="B408" t="e">
            <v>#VALUE!</v>
          </cell>
          <cell r="C408" t="e">
            <v>#VALUE!</v>
          </cell>
          <cell r="D408" t="e">
            <v>#VALUE!</v>
          </cell>
          <cell r="E408" t="e">
            <v>#VALUE!</v>
          </cell>
        </row>
        <row r="409">
          <cell r="B409" t="e">
            <v>#VALUE!</v>
          </cell>
          <cell r="C409" t="e">
            <v>#VALUE!</v>
          </cell>
          <cell r="D409" t="e">
            <v>#VALUE!</v>
          </cell>
          <cell r="E409" t="e">
            <v>#VALUE!</v>
          </cell>
        </row>
        <row r="410">
          <cell r="B410" t="e">
            <v>#VALUE!</v>
          </cell>
          <cell r="C410" t="e">
            <v>#VALUE!</v>
          </cell>
          <cell r="D410" t="e">
            <v>#VALUE!</v>
          </cell>
          <cell r="E410" t="e">
            <v>#VALUE!</v>
          </cell>
        </row>
        <row r="411">
          <cell r="B411" t="e">
            <v>#VALUE!</v>
          </cell>
          <cell r="C411" t="e">
            <v>#VALUE!</v>
          </cell>
          <cell r="D411" t="e">
            <v>#VALUE!</v>
          </cell>
          <cell r="E411" t="e">
            <v>#VALUE!</v>
          </cell>
        </row>
        <row r="412">
          <cell r="B412" t="e">
            <v>#VALUE!</v>
          </cell>
          <cell r="C412" t="e">
            <v>#VALUE!</v>
          </cell>
          <cell r="D412" t="e">
            <v>#VALUE!</v>
          </cell>
          <cell r="E412" t="e">
            <v>#VALUE!</v>
          </cell>
        </row>
        <row r="413">
          <cell r="B413" t="e">
            <v>#VALUE!</v>
          </cell>
          <cell r="C413" t="e">
            <v>#VALUE!</v>
          </cell>
          <cell r="D413" t="e">
            <v>#VALUE!</v>
          </cell>
          <cell r="E413" t="e">
            <v>#VALUE!</v>
          </cell>
        </row>
        <row r="414">
          <cell r="B414" t="e">
            <v>#VALUE!</v>
          </cell>
          <cell r="C414" t="e">
            <v>#VALUE!</v>
          </cell>
          <cell r="D414" t="e">
            <v>#VALUE!</v>
          </cell>
          <cell r="E414" t="e">
            <v>#VALUE!</v>
          </cell>
        </row>
        <row r="415">
          <cell r="B415" t="e">
            <v>#VALUE!</v>
          </cell>
          <cell r="C415" t="e">
            <v>#VALUE!</v>
          </cell>
          <cell r="D415" t="e">
            <v>#VALUE!</v>
          </cell>
          <cell r="E415" t="e">
            <v>#VALUE!</v>
          </cell>
        </row>
        <row r="416">
          <cell r="B416" t="e">
            <v>#VALUE!</v>
          </cell>
          <cell r="C416" t="e">
            <v>#VALUE!</v>
          </cell>
          <cell r="D416" t="e">
            <v>#VALUE!</v>
          </cell>
          <cell r="E416" t="e">
            <v>#VALUE!</v>
          </cell>
        </row>
        <row r="417">
          <cell r="B417" t="e">
            <v>#VALUE!</v>
          </cell>
          <cell r="C417" t="e">
            <v>#VALUE!</v>
          </cell>
          <cell r="D417" t="e">
            <v>#VALUE!</v>
          </cell>
          <cell r="E417" t="e">
            <v>#VALUE!</v>
          </cell>
        </row>
        <row r="418">
          <cell r="B418" t="e">
            <v>#VALUE!</v>
          </cell>
          <cell r="C418" t="e">
            <v>#VALUE!</v>
          </cell>
          <cell r="D418" t="e">
            <v>#VALUE!</v>
          </cell>
          <cell r="E418" t="e">
            <v>#VALUE!</v>
          </cell>
        </row>
        <row r="419">
          <cell r="B419" t="e">
            <v>#VALUE!</v>
          </cell>
          <cell r="C419" t="e">
            <v>#VALUE!</v>
          </cell>
          <cell r="D419" t="e">
            <v>#VALUE!</v>
          </cell>
          <cell r="E419" t="e">
            <v>#VALUE!</v>
          </cell>
        </row>
        <row r="420">
          <cell r="B420" t="e">
            <v>#VALUE!</v>
          </cell>
          <cell r="C420" t="e">
            <v>#VALUE!</v>
          </cell>
          <cell r="D420" t="e">
            <v>#VALUE!</v>
          </cell>
          <cell r="E420" t="e">
            <v>#VALUE!</v>
          </cell>
        </row>
        <row r="421">
          <cell r="B421" t="e">
            <v>#VALUE!</v>
          </cell>
          <cell r="C421" t="e">
            <v>#VALUE!</v>
          </cell>
          <cell r="D421" t="e">
            <v>#VALUE!</v>
          </cell>
          <cell r="E421" t="e">
            <v>#VALUE!</v>
          </cell>
        </row>
        <row r="422">
          <cell r="B422" t="e">
            <v>#VALUE!</v>
          </cell>
          <cell r="C422" t="e">
            <v>#VALUE!</v>
          </cell>
          <cell r="D422" t="e">
            <v>#VALUE!</v>
          </cell>
          <cell r="E422" t="e">
            <v>#VALUE!</v>
          </cell>
        </row>
        <row r="423">
          <cell r="B423" t="e">
            <v>#VALUE!</v>
          </cell>
          <cell r="C423" t="e">
            <v>#VALUE!</v>
          </cell>
          <cell r="D423" t="e">
            <v>#VALUE!</v>
          </cell>
          <cell r="E423" t="e">
            <v>#VALUE!</v>
          </cell>
        </row>
        <row r="424">
          <cell r="B424" t="e">
            <v>#VALUE!</v>
          </cell>
          <cell r="C424" t="e">
            <v>#VALUE!</v>
          </cell>
          <cell r="D424" t="e">
            <v>#VALUE!</v>
          </cell>
          <cell r="E424" t="e">
            <v>#VALUE!</v>
          </cell>
        </row>
        <row r="425">
          <cell r="B425" t="e">
            <v>#VALUE!</v>
          </cell>
          <cell r="C425" t="e">
            <v>#VALUE!</v>
          </cell>
          <cell r="D425" t="e">
            <v>#VALUE!</v>
          </cell>
          <cell r="E425" t="e">
            <v>#VALUE!</v>
          </cell>
        </row>
        <row r="426">
          <cell r="B426" t="e">
            <v>#VALUE!</v>
          </cell>
          <cell r="C426" t="e">
            <v>#VALUE!</v>
          </cell>
          <cell r="D426" t="e">
            <v>#VALUE!</v>
          </cell>
          <cell r="E426" t="e">
            <v>#VALUE!</v>
          </cell>
        </row>
        <row r="427">
          <cell r="B427" t="e">
            <v>#VALUE!</v>
          </cell>
          <cell r="C427" t="e">
            <v>#VALUE!</v>
          </cell>
          <cell r="D427" t="e">
            <v>#VALUE!</v>
          </cell>
          <cell r="E427" t="e">
            <v>#VALUE!</v>
          </cell>
        </row>
        <row r="428">
          <cell r="B428" t="e">
            <v>#VALUE!</v>
          </cell>
          <cell r="C428" t="e">
            <v>#VALUE!</v>
          </cell>
          <cell r="D428" t="e">
            <v>#VALUE!</v>
          </cell>
          <cell r="E428" t="e">
            <v>#VALUE!</v>
          </cell>
        </row>
        <row r="429">
          <cell r="B429" t="e">
            <v>#VALUE!</v>
          </cell>
          <cell r="C429" t="e">
            <v>#VALUE!</v>
          </cell>
          <cell r="D429" t="e">
            <v>#VALUE!</v>
          </cell>
          <cell r="E429" t="e">
            <v>#VALUE!</v>
          </cell>
        </row>
        <row r="430">
          <cell r="B430" t="e">
            <v>#VALUE!</v>
          </cell>
          <cell r="C430" t="e">
            <v>#VALUE!</v>
          </cell>
          <cell r="D430" t="e">
            <v>#VALUE!</v>
          </cell>
          <cell r="E430" t="e">
            <v>#VALUE!</v>
          </cell>
        </row>
        <row r="431">
          <cell r="B431" t="e">
            <v>#VALUE!</v>
          </cell>
          <cell r="C431" t="e">
            <v>#VALUE!</v>
          </cell>
          <cell r="D431" t="e">
            <v>#VALUE!</v>
          </cell>
          <cell r="E431" t="e">
            <v>#VALUE!</v>
          </cell>
        </row>
        <row r="432">
          <cell r="B432" t="e">
            <v>#VALUE!</v>
          </cell>
          <cell r="C432" t="e">
            <v>#VALUE!</v>
          </cell>
          <cell r="D432" t="e">
            <v>#VALUE!</v>
          </cell>
          <cell r="E432" t="e">
            <v>#VALUE!</v>
          </cell>
        </row>
        <row r="433">
          <cell r="B433" t="e">
            <v>#VALUE!</v>
          </cell>
          <cell r="C433" t="e">
            <v>#VALUE!</v>
          </cell>
          <cell r="D433" t="e">
            <v>#VALUE!</v>
          </cell>
          <cell r="E433" t="e">
            <v>#VALUE!</v>
          </cell>
        </row>
        <row r="434">
          <cell r="B434" t="e">
            <v>#VALUE!</v>
          </cell>
          <cell r="C434" t="e">
            <v>#VALUE!</v>
          </cell>
          <cell r="D434" t="e">
            <v>#VALUE!</v>
          </cell>
          <cell r="E434" t="e">
            <v>#VALUE!</v>
          </cell>
        </row>
        <row r="435">
          <cell r="B435" t="e">
            <v>#VALUE!</v>
          </cell>
          <cell r="C435" t="e">
            <v>#VALUE!</v>
          </cell>
          <cell r="D435" t="e">
            <v>#VALUE!</v>
          </cell>
          <cell r="E435" t="e">
            <v>#VALUE!</v>
          </cell>
        </row>
        <row r="436">
          <cell r="B436" t="e">
            <v>#VALUE!</v>
          </cell>
          <cell r="C436" t="e">
            <v>#VALUE!</v>
          </cell>
          <cell r="D436" t="e">
            <v>#VALUE!</v>
          </cell>
          <cell r="E436" t="e">
            <v>#VALUE!</v>
          </cell>
        </row>
        <row r="437">
          <cell r="B437" t="e">
            <v>#VALUE!</v>
          </cell>
          <cell r="C437" t="e">
            <v>#VALUE!</v>
          </cell>
          <cell r="D437" t="e">
            <v>#VALUE!</v>
          </cell>
          <cell r="E437" t="e">
            <v>#VALUE!</v>
          </cell>
        </row>
        <row r="438">
          <cell r="B438" t="e">
            <v>#VALUE!</v>
          </cell>
          <cell r="C438" t="e">
            <v>#VALUE!</v>
          </cell>
          <cell r="D438" t="e">
            <v>#VALUE!</v>
          </cell>
          <cell r="E438" t="e">
            <v>#VALUE!</v>
          </cell>
        </row>
        <row r="439">
          <cell r="B439" t="e">
            <v>#VALUE!</v>
          </cell>
          <cell r="C439" t="e">
            <v>#VALUE!</v>
          </cell>
          <cell r="D439" t="e">
            <v>#VALUE!</v>
          </cell>
          <cell r="E439" t="e">
            <v>#VALUE!</v>
          </cell>
        </row>
        <row r="440">
          <cell r="B440" t="e">
            <v>#VALUE!</v>
          </cell>
          <cell r="C440" t="e">
            <v>#VALUE!</v>
          </cell>
          <cell r="D440" t="e">
            <v>#VALUE!</v>
          </cell>
          <cell r="E440" t="e">
            <v>#VALUE!</v>
          </cell>
        </row>
        <row r="441">
          <cell r="B441" t="e">
            <v>#VALUE!</v>
          </cell>
          <cell r="C441" t="e">
            <v>#VALUE!</v>
          </cell>
          <cell r="D441" t="e">
            <v>#VALUE!</v>
          </cell>
          <cell r="E441" t="e">
            <v>#VALUE!</v>
          </cell>
        </row>
        <row r="442">
          <cell r="B442" t="e">
            <v>#VALUE!</v>
          </cell>
          <cell r="C442" t="e">
            <v>#VALUE!</v>
          </cell>
          <cell r="D442" t="e">
            <v>#VALUE!</v>
          </cell>
          <cell r="E442" t="e">
            <v>#VALUE!</v>
          </cell>
        </row>
        <row r="443">
          <cell r="B443" t="e">
            <v>#VALUE!</v>
          </cell>
          <cell r="C443" t="e">
            <v>#VALUE!</v>
          </cell>
          <cell r="D443" t="e">
            <v>#VALUE!</v>
          </cell>
          <cell r="E443" t="e">
            <v>#VALUE!</v>
          </cell>
        </row>
        <row r="444">
          <cell r="B444" t="e">
            <v>#VALUE!</v>
          </cell>
          <cell r="C444" t="e">
            <v>#VALUE!</v>
          </cell>
          <cell r="D444" t="e">
            <v>#VALUE!</v>
          </cell>
          <cell r="E444" t="e">
            <v>#VALUE!</v>
          </cell>
        </row>
        <row r="445">
          <cell r="B445" t="e">
            <v>#VALUE!</v>
          </cell>
          <cell r="C445" t="e">
            <v>#VALUE!</v>
          </cell>
          <cell r="D445" t="e">
            <v>#VALUE!</v>
          </cell>
          <cell r="E445" t="e">
            <v>#VALUE!</v>
          </cell>
        </row>
        <row r="446">
          <cell r="B446" t="e">
            <v>#VALUE!</v>
          </cell>
          <cell r="C446" t="e">
            <v>#VALUE!</v>
          </cell>
          <cell r="D446" t="e">
            <v>#VALUE!</v>
          </cell>
          <cell r="E446" t="e">
            <v>#VALUE!</v>
          </cell>
        </row>
        <row r="447">
          <cell r="B447" t="e">
            <v>#VALUE!</v>
          </cell>
          <cell r="C447" t="e">
            <v>#VALUE!</v>
          </cell>
          <cell r="D447" t="e">
            <v>#VALUE!</v>
          </cell>
          <cell r="E447" t="e">
            <v>#VALUE!</v>
          </cell>
        </row>
        <row r="448">
          <cell r="B448" t="e">
            <v>#VALUE!</v>
          </cell>
          <cell r="C448" t="e">
            <v>#VALUE!</v>
          </cell>
          <cell r="D448" t="e">
            <v>#VALUE!</v>
          </cell>
          <cell r="E448" t="e">
            <v>#VALUE!</v>
          </cell>
        </row>
        <row r="449">
          <cell r="B449" t="e">
            <v>#VALUE!</v>
          </cell>
          <cell r="C449" t="e">
            <v>#VALUE!</v>
          </cell>
          <cell r="D449" t="e">
            <v>#VALUE!</v>
          </cell>
          <cell r="E449" t="e">
            <v>#VALUE!</v>
          </cell>
        </row>
        <row r="450">
          <cell r="B450" t="e">
            <v>#VALUE!</v>
          </cell>
          <cell r="C450" t="e">
            <v>#VALUE!</v>
          </cell>
          <cell r="D450" t="e">
            <v>#VALUE!</v>
          </cell>
          <cell r="E450" t="e">
            <v>#VALUE!</v>
          </cell>
        </row>
        <row r="451">
          <cell r="B451" t="e">
            <v>#VALUE!</v>
          </cell>
          <cell r="C451" t="e">
            <v>#VALUE!</v>
          </cell>
          <cell r="D451" t="e">
            <v>#VALUE!</v>
          </cell>
          <cell r="E451" t="e">
            <v>#VALUE!</v>
          </cell>
        </row>
        <row r="452">
          <cell r="B452" t="e">
            <v>#VALUE!</v>
          </cell>
          <cell r="C452" t="e">
            <v>#VALUE!</v>
          </cell>
          <cell r="D452" t="e">
            <v>#VALUE!</v>
          </cell>
          <cell r="E452" t="e">
            <v>#VALUE!</v>
          </cell>
        </row>
        <row r="453">
          <cell r="B453" t="e">
            <v>#VALUE!</v>
          </cell>
          <cell r="C453" t="e">
            <v>#VALUE!</v>
          </cell>
          <cell r="D453" t="e">
            <v>#VALUE!</v>
          </cell>
          <cell r="E453" t="e">
            <v>#VALUE!</v>
          </cell>
        </row>
        <row r="454">
          <cell r="B454" t="e">
            <v>#VALUE!</v>
          </cell>
          <cell r="C454" t="e">
            <v>#VALUE!</v>
          </cell>
          <cell r="D454" t="e">
            <v>#VALUE!</v>
          </cell>
          <cell r="E454" t="e">
            <v>#VALUE!</v>
          </cell>
        </row>
        <row r="455">
          <cell r="B455" t="e">
            <v>#VALUE!</v>
          </cell>
          <cell r="C455" t="e">
            <v>#VALUE!</v>
          </cell>
          <cell r="D455" t="e">
            <v>#VALUE!</v>
          </cell>
          <cell r="E455" t="e">
            <v>#VALUE!</v>
          </cell>
        </row>
        <row r="456">
          <cell r="B456" t="e">
            <v>#VALUE!</v>
          </cell>
          <cell r="C456" t="e">
            <v>#VALUE!</v>
          </cell>
          <cell r="D456" t="e">
            <v>#VALUE!</v>
          </cell>
          <cell r="E456" t="e">
            <v>#VALUE!</v>
          </cell>
        </row>
        <row r="457">
          <cell r="B457" t="e">
            <v>#VALUE!</v>
          </cell>
          <cell r="C457" t="e">
            <v>#VALUE!</v>
          </cell>
          <cell r="D457" t="e">
            <v>#VALUE!</v>
          </cell>
          <cell r="E457" t="e">
            <v>#VALUE!</v>
          </cell>
        </row>
        <row r="458">
          <cell r="B458" t="e">
            <v>#VALUE!</v>
          </cell>
          <cell r="C458" t="e">
            <v>#VALUE!</v>
          </cell>
          <cell r="D458" t="e">
            <v>#VALUE!</v>
          </cell>
          <cell r="E458" t="e">
            <v>#VALUE!</v>
          </cell>
        </row>
        <row r="459">
          <cell r="B459" t="e">
            <v>#VALUE!</v>
          </cell>
          <cell r="C459" t="e">
            <v>#VALUE!</v>
          </cell>
          <cell r="D459" t="e">
            <v>#VALUE!</v>
          </cell>
          <cell r="E459" t="e">
            <v>#VALUE!</v>
          </cell>
        </row>
        <row r="460">
          <cell r="B460" t="e">
            <v>#VALUE!</v>
          </cell>
          <cell r="C460" t="e">
            <v>#VALUE!</v>
          </cell>
          <cell r="D460" t="e">
            <v>#VALUE!</v>
          </cell>
          <cell r="E460" t="e">
            <v>#VALUE!</v>
          </cell>
        </row>
        <row r="461">
          <cell r="B461" t="e">
            <v>#VALUE!</v>
          </cell>
          <cell r="C461" t="e">
            <v>#VALUE!</v>
          </cell>
          <cell r="D461" t="e">
            <v>#VALUE!</v>
          </cell>
          <cell r="E461" t="e">
            <v>#VALUE!</v>
          </cell>
        </row>
        <row r="462">
          <cell r="B462" t="e">
            <v>#VALUE!</v>
          </cell>
          <cell r="C462" t="e">
            <v>#VALUE!</v>
          </cell>
          <cell r="D462" t="e">
            <v>#VALUE!</v>
          </cell>
          <cell r="E462" t="e">
            <v>#VALUE!</v>
          </cell>
        </row>
        <row r="463">
          <cell r="B463" t="e">
            <v>#VALUE!</v>
          </cell>
          <cell r="C463" t="e">
            <v>#VALUE!</v>
          </cell>
          <cell r="D463" t="e">
            <v>#VALUE!</v>
          </cell>
          <cell r="E463" t="e">
            <v>#VALUE!</v>
          </cell>
        </row>
        <row r="464">
          <cell r="B464" t="e">
            <v>#VALUE!</v>
          </cell>
          <cell r="C464" t="e">
            <v>#VALUE!</v>
          </cell>
          <cell r="D464" t="e">
            <v>#VALUE!</v>
          </cell>
          <cell r="E464" t="e">
            <v>#VALUE!</v>
          </cell>
        </row>
        <row r="465">
          <cell r="B465" t="e">
            <v>#VALUE!</v>
          </cell>
          <cell r="C465" t="e">
            <v>#VALUE!</v>
          </cell>
          <cell r="D465" t="e">
            <v>#VALUE!</v>
          </cell>
          <cell r="E465" t="e">
            <v>#VALUE!</v>
          </cell>
        </row>
        <row r="466">
          <cell r="B466" t="e">
            <v>#VALUE!</v>
          </cell>
          <cell r="C466" t="e">
            <v>#VALUE!</v>
          </cell>
          <cell r="D466" t="e">
            <v>#VALUE!</v>
          </cell>
          <cell r="E466" t="e">
            <v>#VALUE!</v>
          </cell>
        </row>
        <row r="467">
          <cell r="B467" t="e">
            <v>#VALUE!</v>
          </cell>
          <cell r="C467" t="e">
            <v>#VALUE!</v>
          </cell>
          <cell r="D467" t="e">
            <v>#VALUE!</v>
          </cell>
          <cell r="E467" t="e">
            <v>#VALUE!</v>
          </cell>
        </row>
        <row r="468">
          <cell r="B468" t="e">
            <v>#VALUE!</v>
          </cell>
          <cell r="C468" t="e">
            <v>#VALUE!</v>
          </cell>
          <cell r="D468" t="e">
            <v>#VALUE!</v>
          </cell>
          <cell r="E468" t="e">
            <v>#VALUE!</v>
          </cell>
        </row>
        <row r="469">
          <cell r="B469" t="e">
            <v>#VALUE!</v>
          </cell>
          <cell r="C469" t="e">
            <v>#VALUE!</v>
          </cell>
          <cell r="D469" t="e">
            <v>#VALUE!</v>
          </cell>
          <cell r="E469" t="e">
            <v>#VALUE!</v>
          </cell>
        </row>
        <row r="470">
          <cell r="B470" t="e">
            <v>#VALUE!</v>
          </cell>
          <cell r="C470" t="e">
            <v>#VALUE!</v>
          </cell>
          <cell r="D470" t="e">
            <v>#VALUE!</v>
          </cell>
          <cell r="E470" t="e">
            <v>#VALUE!</v>
          </cell>
        </row>
        <row r="471">
          <cell r="B471" t="e">
            <v>#VALUE!</v>
          </cell>
          <cell r="C471" t="e">
            <v>#VALUE!</v>
          </cell>
          <cell r="D471" t="e">
            <v>#VALUE!</v>
          </cell>
          <cell r="E471" t="e">
            <v>#VALUE!</v>
          </cell>
        </row>
        <row r="472">
          <cell r="B472" t="e">
            <v>#VALUE!</v>
          </cell>
          <cell r="C472" t="e">
            <v>#VALUE!</v>
          </cell>
          <cell r="D472" t="e">
            <v>#VALUE!</v>
          </cell>
          <cell r="E472" t="e">
            <v>#VALUE!</v>
          </cell>
        </row>
        <row r="473">
          <cell r="B473" t="e">
            <v>#VALUE!</v>
          </cell>
          <cell r="C473" t="e">
            <v>#VALUE!</v>
          </cell>
          <cell r="D473" t="e">
            <v>#VALUE!</v>
          </cell>
          <cell r="E473" t="e">
            <v>#VALUE!</v>
          </cell>
        </row>
        <row r="474">
          <cell r="B474" t="e">
            <v>#VALUE!</v>
          </cell>
          <cell r="C474" t="e">
            <v>#VALUE!</v>
          </cell>
          <cell r="D474" t="e">
            <v>#VALUE!</v>
          </cell>
          <cell r="E474" t="e">
            <v>#VALUE!</v>
          </cell>
        </row>
        <row r="475">
          <cell r="B475" t="e">
            <v>#VALUE!</v>
          </cell>
          <cell r="C475" t="e">
            <v>#VALUE!</v>
          </cell>
          <cell r="D475" t="e">
            <v>#VALUE!</v>
          </cell>
          <cell r="E475" t="e">
            <v>#VALUE!</v>
          </cell>
        </row>
        <row r="476">
          <cell r="B476" t="e">
            <v>#VALUE!</v>
          </cell>
          <cell r="C476" t="e">
            <v>#VALUE!</v>
          </cell>
          <cell r="D476" t="e">
            <v>#VALUE!</v>
          </cell>
          <cell r="E476" t="e">
            <v>#VALUE!</v>
          </cell>
        </row>
        <row r="477">
          <cell r="B477" t="e">
            <v>#VALUE!</v>
          </cell>
          <cell r="C477" t="e">
            <v>#VALUE!</v>
          </cell>
          <cell r="D477" t="e">
            <v>#VALUE!</v>
          </cell>
          <cell r="E477" t="e">
            <v>#VALUE!</v>
          </cell>
        </row>
        <row r="478">
          <cell r="B478" t="e">
            <v>#VALUE!</v>
          </cell>
          <cell r="C478" t="e">
            <v>#VALUE!</v>
          </cell>
          <cell r="D478" t="e">
            <v>#VALUE!</v>
          </cell>
          <cell r="E478" t="e">
            <v>#VALUE!</v>
          </cell>
        </row>
        <row r="479">
          <cell r="B479" t="e">
            <v>#VALUE!</v>
          </cell>
          <cell r="C479" t="e">
            <v>#VALUE!</v>
          </cell>
          <cell r="D479" t="e">
            <v>#VALUE!</v>
          </cell>
          <cell r="E479" t="e">
            <v>#VALUE!</v>
          </cell>
        </row>
        <row r="480">
          <cell r="B480" t="e">
            <v>#VALUE!</v>
          </cell>
          <cell r="C480" t="e">
            <v>#VALUE!</v>
          </cell>
          <cell r="D480" t="e">
            <v>#VALUE!</v>
          </cell>
          <cell r="E480" t="e">
            <v>#VALUE!</v>
          </cell>
        </row>
        <row r="481">
          <cell r="B481" t="e">
            <v>#VALUE!</v>
          </cell>
          <cell r="C481" t="e">
            <v>#VALUE!</v>
          </cell>
          <cell r="D481" t="e">
            <v>#VALUE!</v>
          </cell>
          <cell r="E481" t="e">
            <v>#VALUE!</v>
          </cell>
        </row>
        <row r="482">
          <cell r="B482" t="e">
            <v>#VALUE!</v>
          </cell>
          <cell r="C482" t="e">
            <v>#VALUE!</v>
          </cell>
          <cell r="D482" t="e">
            <v>#VALUE!</v>
          </cell>
          <cell r="E482" t="e">
            <v>#VALUE!</v>
          </cell>
        </row>
        <row r="483">
          <cell r="B483" t="e">
            <v>#VALUE!</v>
          </cell>
          <cell r="C483" t="e">
            <v>#VALUE!</v>
          </cell>
          <cell r="D483" t="e">
            <v>#VALUE!</v>
          </cell>
          <cell r="E483" t="e">
            <v>#VALUE!</v>
          </cell>
        </row>
        <row r="484">
          <cell r="B484" t="e">
            <v>#VALUE!</v>
          </cell>
          <cell r="C484" t="e">
            <v>#VALUE!</v>
          </cell>
          <cell r="D484" t="e">
            <v>#VALUE!</v>
          </cell>
          <cell r="E484" t="e">
            <v>#VALUE!</v>
          </cell>
        </row>
        <row r="485">
          <cell r="B485" t="e">
            <v>#VALUE!</v>
          </cell>
          <cell r="C485" t="e">
            <v>#VALUE!</v>
          </cell>
          <cell r="D485" t="e">
            <v>#VALUE!</v>
          </cell>
          <cell r="E485" t="e">
            <v>#VALUE!</v>
          </cell>
        </row>
        <row r="486">
          <cell r="B486" t="e">
            <v>#VALUE!</v>
          </cell>
          <cell r="C486" t="e">
            <v>#VALUE!</v>
          </cell>
          <cell r="D486" t="e">
            <v>#VALUE!</v>
          </cell>
          <cell r="E486" t="e">
            <v>#VALUE!</v>
          </cell>
        </row>
        <row r="487">
          <cell r="B487" t="e">
            <v>#VALUE!</v>
          </cell>
          <cell r="C487" t="e">
            <v>#VALUE!</v>
          </cell>
          <cell r="D487" t="e">
            <v>#VALUE!</v>
          </cell>
          <cell r="E487" t="e">
            <v>#VALUE!</v>
          </cell>
        </row>
        <row r="488">
          <cell r="B488" t="e">
            <v>#VALUE!</v>
          </cell>
          <cell r="C488" t="e">
            <v>#VALUE!</v>
          </cell>
          <cell r="D488" t="e">
            <v>#VALUE!</v>
          </cell>
          <cell r="E488" t="e">
            <v>#VALUE!</v>
          </cell>
        </row>
        <row r="489">
          <cell r="B489" t="e">
            <v>#VALUE!</v>
          </cell>
          <cell r="C489" t="e">
            <v>#VALUE!</v>
          </cell>
          <cell r="D489" t="e">
            <v>#VALUE!</v>
          </cell>
          <cell r="E489" t="e">
            <v>#VALUE!</v>
          </cell>
        </row>
        <row r="490">
          <cell r="B490" t="e">
            <v>#VALUE!</v>
          </cell>
          <cell r="C490" t="e">
            <v>#VALUE!</v>
          </cell>
          <cell r="D490" t="e">
            <v>#VALUE!</v>
          </cell>
          <cell r="E490" t="e">
            <v>#VALUE!</v>
          </cell>
        </row>
        <row r="491">
          <cell r="B491" t="e">
            <v>#VALUE!</v>
          </cell>
          <cell r="C491" t="e">
            <v>#VALUE!</v>
          </cell>
          <cell r="D491" t="e">
            <v>#VALUE!</v>
          </cell>
          <cell r="E491" t="e">
            <v>#VALUE!</v>
          </cell>
        </row>
        <row r="492">
          <cell r="B492" t="e">
            <v>#VALUE!</v>
          </cell>
          <cell r="C492" t="e">
            <v>#VALUE!</v>
          </cell>
          <cell r="D492" t="e">
            <v>#VALUE!</v>
          </cell>
          <cell r="E492" t="e">
            <v>#VALUE!</v>
          </cell>
        </row>
        <row r="493">
          <cell r="B493" t="e">
            <v>#VALUE!</v>
          </cell>
          <cell r="C493" t="e">
            <v>#VALUE!</v>
          </cell>
          <cell r="D493" t="e">
            <v>#VALUE!</v>
          </cell>
          <cell r="E493" t="e">
            <v>#VALUE!</v>
          </cell>
        </row>
        <row r="494">
          <cell r="B494" t="e">
            <v>#VALUE!</v>
          </cell>
          <cell r="C494" t="e">
            <v>#VALUE!</v>
          </cell>
          <cell r="D494" t="e">
            <v>#VALUE!</v>
          </cell>
          <cell r="E494" t="e">
            <v>#VALUE!</v>
          </cell>
        </row>
        <row r="495">
          <cell r="B495" t="e">
            <v>#VALUE!</v>
          </cell>
          <cell r="C495" t="e">
            <v>#VALUE!</v>
          </cell>
          <cell r="D495" t="e">
            <v>#VALUE!</v>
          </cell>
          <cell r="E495" t="e">
            <v>#VALUE!</v>
          </cell>
        </row>
        <row r="496">
          <cell r="B496" t="e">
            <v>#VALUE!</v>
          </cell>
          <cell r="C496" t="e">
            <v>#VALUE!</v>
          </cell>
          <cell r="D496" t="e">
            <v>#VALUE!</v>
          </cell>
          <cell r="E496" t="e">
            <v>#VALUE!</v>
          </cell>
        </row>
        <row r="497">
          <cell r="B497" t="e">
            <v>#VALUE!</v>
          </cell>
          <cell r="C497" t="e">
            <v>#VALUE!</v>
          </cell>
          <cell r="D497" t="e">
            <v>#VALUE!</v>
          </cell>
          <cell r="E497" t="e">
            <v>#VALUE!</v>
          </cell>
        </row>
        <row r="498">
          <cell r="B498" t="e">
            <v>#VALUE!</v>
          </cell>
          <cell r="C498" t="e">
            <v>#VALUE!</v>
          </cell>
          <cell r="D498" t="e">
            <v>#VALUE!</v>
          </cell>
          <cell r="E498" t="e">
            <v>#VALUE!</v>
          </cell>
        </row>
        <row r="499">
          <cell r="B499" t="e">
            <v>#VALUE!</v>
          </cell>
          <cell r="C499" t="e">
            <v>#VALUE!</v>
          </cell>
          <cell r="D499" t="e">
            <v>#VALUE!</v>
          </cell>
          <cell r="E499" t="e">
            <v>#VALUE!</v>
          </cell>
        </row>
        <row r="500">
          <cell r="B500" t="e">
            <v>#VALUE!</v>
          </cell>
          <cell r="C500" t="e">
            <v>#VALUE!</v>
          </cell>
          <cell r="D500" t="e">
            <v>#VALUE!</v>
          </cell>
          <cell r="E500" t="e">
            <v>#VALUE!</v>
          </cell>
        </row>
        <row r="501">
          <cell r="B501" t="e">
            <v>#VALUE!</v>
          </cell>
          <cell r="C501" t="e">
            <v>#VALUE!</v>
          </cell>
          <cell r="D501" t="e">
            <v>#VALUE!</v>
          </cell>
          <cell r="E501" t="e">
            <v>#VALUE!</v>
          </cell>
        </row>
        <row r="502">
          <cell r="B502" t="e">
            <v>#VALUE!</v>
          </cell>
          <cell r="C502" t="e">
            <v>#VALUE!</v>
          </cell>
          <cell r="D502" t="e">
            <v>#VALUE!</v>
          </cell>
          <cell r="E502" t="e">
            <v>#VALUE!</v>
          </cell>
        </row>
        <row r="503">
          <cell r="B503" t="e">
            <v>#VALUE!</v>
          </cell>
          <cell r="C503" t="e">
            <v>#VALUE!</v>
          </cell>
          <cell r="D503" t="e">
            <v>#VALUE!</v>
          </cell>
          <cell r="E503" t="e">
            <v>#VALUE!</v>
          </cell>
        </row>
        <row r="504">
          <cell r="B504" t="e">
            <v>#VALUE!</v>
          </cell>
          <cell r="C504" t="e">
            <v>#VALUE!</v>
          </cell>
          <cell r="D504" t="e">
            <v>#VALUE!</v>
          </cell>
          <cell r="E504" t="e">
            <v>#VALUE!</v>
          </cell>
        </row>
        <row r="505">
          <cell r="B505" t="e">
            <v>#VALUE!</v>
          </cell>
          <cell r="C505" t="e">
            <v>#VALUE!</v>
          </cell>
          <cell r="D505" t="e">
            <v>#VALUE!</v>
          </cell>
          <cell r="E505" t="e">
            <v>#VALUE!</v>
          </cell>
        </row>
        <row r="506">
          <cell r="B506" t="e">
            <v>#VALUE!</v>
          </cell>
          <cell r="C506" t="e">
            <v>#VALUE!</v>
          </cell>
          <cell r="D506" t="e">
            <v>#VALUE!</v>
          </cell>
          <cell r="E506" t="e">
            <v>#VALUE!</v>
          </cell>
        </row>
        <row r="507">
          <cell r="B507" t="e">
            <v>#VALUE!</v>
          </cell>
          <cell r="C507" t="e">
            <v>#VALUE!</v>
          </cell>
          <cell r="D507" t="e">
            <v>#VALUE!</v>
          </cell>
          <cell r="E507" t="e">
            <v>#VALUE!</v>
          </cell>
        </row>
        <row r="508">
          <cell r="B508" t="e">
            <v>#VALUE!</v>
          </cell>
          <cell r="C508" t="e">
            <v>#VALUE!</v>
          </cell>
          <cell r="D508" t="e">
            <v>#VALUE!</v>
          </cell>
          <cell r="E508" t="e">
            <v>#VALUE!</v>
          </cell>
        </row>
        <row r="509">
          <cell r="B509" t="e">
            <v>#VALUE!</v>
          </cell>
          <cell r="C509" t="e">
            <v>#VALUE!</v>
          </cell>
          <cell r="D509" t="e">
            <v>#VALUE!</v>
          </cell>
          <cell r="E509" t="e">
            <v>#VALUE!</v>
          </cell>
        </row>
        <row r="510">
          <cell r="B510" t="e">
            <v>#VALUE!</v>
          </cell>
          <cell r="C510" t="e">
            <v>#VALUE!</v>
          </cell>
          <cell r="D510" t="e">
            <v>#VALUE!</v>
          </cell>
          <cell r="E510" t="e">
            <v>#VALUE!</v>
          </cell>
        </row>
        <row r="511">
          <cell r="B511" t="e">
            <v>#VALUE!</v>
          </cell>
          <cell r="C511" t="e">
            <v>#VALUE!</v>
          </cell>
          <cell r="D511" t="e">
            <v>#VALUE!</v>
          </cell>
          <cell r="E511" t="e">
            <v>#VALUE!</v>
          </cell>
        </row>
        <row r="512">
          <cell r="B512" t="e">
            <v>#VALUE!</v>
          </cell>
          <cell r="C512" t="e">
            <v>#VALUE!</v>
          </cell>
          <cell r="D512" t="e">
            <v>#VALUE!</v>
          </cell>
          <cell r="E512" t="e">
            <v>#VALUE!</v>
          </cell>
        </row>
        <row r="513">
          <cell r="B513" t="e">
            <v>#VALUE!</v>
          </cell>
          <cell r="C513" t="e">
            <v>#VALUE!</v>
          </cell>
          <cell r="D513" t="e">
            <v>#VALUE!</v>
          </cell>
          <cell r="E513" t="e">
            <v>#VALUE!</v>
          </cell>
        </row>
        <row r="514">
          <cell r="B514" t="e">
            <v>#VALUE!</v>
          </cell>
          <cell r="C514" t="e">
            <v>#VALUE!</v>
          </cell>
          <cell r="D514" t="e">
            <v>#VALUE!</v>
          </cell>
          <cell r="E514" t="e">
            <v>#VALUE!</v>
          </cell>
        </row>
        <row r="515">
          <cell r="B515" t="e">
            <v>#VALUE!</v>
          </cell>
          <cell r="C515" t="e">
            <v>#VALUE!</v>
          </cell>
          <cell r="D515" t="e">
            <v>#VALUE!</v>
          </cell>
          <cell r="E515" t="e">
            <v>#VALUE!</v>
          </cell>
        </row>
        <row r="516">
          <cell r="B516" t="e">
            <v>#VALUE!</v>
          </cell>
          <cell r="C516" t="e">
            <v>#VALUE!</v>
          </cell>
          <cell r="D516" t="e">
            <v>#VALUE!</v>
          </cell>
          <cell r="E516" t="e">
            <v>#VALUE!</v>
          </cell>
        </row>
        <row r="517">
          <cell r="B517" t="e">
            <v>#VALUE!</v>
          </cell>
          <cell r="C517" t="e">
            <v>#VALUE!</v>
          </cell>
          <cell r="D517" t="e">
            <v>#VALUE!</v>
          </cell>
          <cell r="E517" t="e">
            <v>#VALUE!</v>
          </cell>
        </row>
        <row r="518">
          <cell r="B518" t="e">
            <v>#VALUE!</v>
          </cell>
          <cell r="C518" t="e">
            <v>#VALUE!</v>
          </cell>
          <cell r="D518" t="e">
            <v>#VALUE!</v>
          </cell>
          <cell r="E518" t="e">
            <v>#VALUE!</v>
          </cell>
        </row>
        <row r="519">
          <cell r="B519" t="e">
            <v>#VALUE!</v>
          </cell>
          <cell r="C519" t="e">
            <v>#VALUE!</v>
          </cell>
          <cell r="D519" t="e">
            <v>#VALUE!</v>
          </cell>
          <cell r="E519" t="e">
            <v>#VALUE!</v>
          </cell>
        </row>
        <row r="520">
          <cell r="B520" t="e">
            <v>#VALUE!</v>
          </cell>
          <cell r="C520" t="e">
            <v>#VALUE!</v>
          </cell>
          <cell r="D520" t="e">
            <v>#VALUE!</v>
          </cell>
          <cell r="E520" t="e">
            <v>#VALUE!</v>
          </cell>
        </row>
        <row r="521">
          <cell r="B521" t="e">
            <v>#VALUE!</v>
          </cell>
          <cell r="C521" t="e">
            <v>#VALUE!</v>
          </cell>
          <cell r="D521" t="e">
            <v>#VALUE!</v>
          </cell>
          <cell r="E521" t="e">
            <v>#VALUE!</v>
          </cell>
        </row>
        <row r="522">
          <cell r="B522" t="e">
            <v>#VALUE!</v>
          </cell>
          <cell r="C522" t="e">
            <v>#VALUE!</v>
          </cell>
          <cell r="D522" t="e">
            <v>#VALUE!</v>
          </cell>
          <cell r="E522" t="e">
            <v>#VALUE!</v>
          </cell>
        </row>
        <row r="523">
          <cell r="B523" t="e">
            <v>#VALUE!</v>
          </cell>
          <cell r="C523" t="e">
            <v>#VALUE!</v>
          </cell>
          <cell r="D523" t="e">
            <v>#VALUE!</v>
          </cell>
          <cell r="E523" t="e">
            <v>#VALUE!</v>
          </cell>
        </row>
        <row r="524">
          <cell r="B524" t="e">
            <v>#VALUE!</v>
          </cell>
          <cell r="C524" t="e">
            <v>#VALUE!</v>
          </cell>
          <cell r="D524" t="e">
            <v>#VALUE!</v>
          </cell>
          <cell r="E524" t="e">
            <v>#VALUE!</v>
          </cell>
        </row>
        <row r="525">
          <cell r="B525" t="e">
            <v>#VALUE!</v>
          </cell>
          <cell r="C525" t="e">
            <v>#VALUE!</v>
          </cell>
          <cell r="D525" t="e">
            <v>#VALUE!</v>
          </cell>
          <cell r="E525" t="e">
            <v>#VALUE!</v>
          </cell>
        </row>
        <row r="526">
          <cell r="B526" t="e">
            <v>#VALUE!</v>
          </cell>
          <cell r="C526" t="e">
            <v>#VALUE!</v>
          </cell>
          <cell r="D526" t="e">
            <v>#VALUE!</v>
          </cell>
          <cell r="E526" t="e">
            <v>#VALUE!</v>
          </cell>
        </row>
        <row r="527">
          <cell r="B527" t="e">
            <v>#VALUE!</v>
          </cell>
          <cell r="C527" t="e">
            <v>#VALUE!</v>
          </cell>
          <cell r="D527" t="e">
            <v>#VALUE!</v>
          </cell>
          <cell r="E527" t="e">
            <v>#VALUE!</v>
          </cell>
        </row>
        <row r="528">
          <cell r="B528" t="e">
            <v>#VALUE!</v>
          </cell>
          <cell r="C528" t="e">
            <v>#VALUE!</v>
          </cell>
          <cell r="D528" t="e">
            <v>#VALUE!</v>
          </cell>
          <cell r="E528" t="e">
            <v>#VALUE!</v>
          </cell>
        </row>
        <row r="529">
          <cell r="B529" t="e">
            <v>#VALUE!</v>
          </cell>
          <cell r="C529" t="e">
            <v>#VALUE!</v>
          </cell>
          <cell r="D529" t="e">
            <v>#VALUE!</v>
          </cell>
          <cell r="E529" t="e">
            <v>#VALUE!</v>
          </cell>
        </row>
        <row r="530">
          <cell r="B530" t="e">
            <v>#VALUE!</v>
          </cell>
          <cell r="C530" t="e">
            <v>#VALUE!</v>
          </cell>
          <cell r="D530" t="e">
            <v>#VALUE!</v>
          </cell>
          <cell r="E530" t="e">
            <v>#VALUE!</v>
          </cell>
        </row>
        <row r="531">
          <cell r="B531" t="e">
            <v>#VALUE!</v>
          </cell>
          <cell r="C531" t="e">
            <v>#VALUE!</v>
          </cell>
          <cell r="D531" t="e">
            <v>#VALUE!</v>
          </cell>
          <cell r="E531" t="e">
            <v>#VALUE!</v>
          </cell>
        </row>
        <row r="532">
          <cell r="B532" t="e">
            <v>#VALUE!</v>
          </cell>
          <cell r="C532" t="e">
            <v>#VALUE!</v>
          </cell>
          <cell r="D532" t="e">
            <v>#VALUE!</v>
          </cell>
          <cell r="E532" t="e">
            <v>#VALUE!</v>
          </cell>
        </row>
        <row r="533">
          <cell r="B533" t="e">
            <v>#VALUE!</v>
          </cell>
          <cell r="C533" t="e">
            <v>#VALUE!</v>
          </cell>
          <cell r="D533" t="e">
            <v>#VALUE!</v>
          </cell>
          <cell r="E533" t="e">
            <v>#VALUE!</v>
          </cell>
        </row>
        <row r="534">
          <cell r="B534" t="e">
            <v>#VALUE!</v>
          </cell>
          <cell r="C534" t="e">
            <v>#VALUE!</v>
          </cell>
          <cell r="D534" t="e">
            <v>#VALUE!</v>
          </cell>
          <cell r="E534" t="e">
            <v>#VALUE!</v>
          </cell>
        </row>
        <row r="535">
          <cell r="B535" t="e">
            <v>#VALUE!</v>
          </cell>
          <cell r="C535" t="e">
            <v>#VALUE!</v>
          </cell>
          <cell r="D535" t="e">
            <v>#VALUE!</v>
          </cell>
          <cell r="E535" t="e">
            <v>#VALUE!</v>
          </cell>
        </row>
        <row r="536">
          <cell r="B536" t="e">
            <v>#VALUE!</v>
          </cell>
          <cell r="C536" t="e">
            <v>#VALUE!</v>
          </cell>
          <cell r="D536" t="e">
            <v>#VALUE!</v>
          </cell>
          <cell r="E536" t="e">
            <v>#VALUE!</v>
          </cell>
        </row>
        <row r="537">
          <cell r="B537" t="e">
            <v>#VALUE!</v>
          </cell>
          <cell r="C537" t="e">
            <v>#VALUE!</v>
          </cell>
          <cell r="D537" t="e">
            <v>#VALUE!</v>
          </cell>
          <cell r="E537" t="e">
            <v>#VALUE!</v>
          </cell>
        </row>
        <row r="538">
          <cell r="B538" t="e">
            <v>#VALUE!</v>
          </cell>
          <cell r="C538" t="e">
            <v>#VALUE!</v>
          </cell>
          <cell r="D538" t="e">
            <v>#VALUE!</v>
          </cell>
          <cell r="E538" t="e">
            <v>#VALUE!</v>
          </cell>
        </row>
        <row r="539">
          <cell r="B539" t="e">
            <v>#VALUE!</v>
          </cell>
          <cell r="C539" t="e">
            <v>#VALUE!</v>
          </cell>
          <cell r="D539" t="e">
            <v>#VALUE!</v>
          </cell>
          <cell r="E539" t="e">
            <v>#VALUE!</v>
          </cell>
        </row>
        <row r="540">
          <cell r="B540" t="e">
            <v>#VALUE!</v>
          </cell>
          <cell r="C540" t="e">
            <v>#VALUE!</v>
          </cell>
          <cell r="D540" t="e">
            <v>#VALUE!</v>
          </cell>
          <cell r="E540" t="e">
            <v>#VALUE!</v>
          </cell>
        </row>
        <row r="541">
          <cell r="B541" t="e">
            <v>#VALUE!</v>
          </cell>
          <cell r="C541" t="e">
            <v>#VALUE!</v>
          </cell>
          <cell r="D541" t="e">
            <v>#VALUE!</v>
          </cell>
          <cell r="E541" t="e">
            <v>#VALUE!</v>
          </cell>
        </row>
        <row r="542">
          <cell r="B542" t="e">
            <v>#VALUE!</v>
          </cell>
          <cell r="C542" t="e">
            <v>#VALUE!</v>
          </cell>
          <cell r="D542" t="e">
            <v>#VALUE!</v>
          </cell>
          <cell r="E542" t="e">
            <v>#VALUE!</v>
          </cell>
        </row>
        <row r="543">
          <cell r="B543" t="e">
            <v>#VALUE!</v>
          </cell>
          <cell r="C543" t="e">
            <v>#VALUE!</v>
          </cell>
          <cell r="D543" t="e">
            <v>#VALUE!</v>
          </cell>
          <cell r="E543" t="e">
            <v>#VALUE!</v>
          </cell>
        </row>
        <row r="544">
          <cell r="B544" t="e">
            <v>#VALUE!</v>
          </cell>
          <cell r="C544" t="e">
            <v>#VALUE!</v>
          </cell>
          <cell r="D544" t="e">
            <v>#VALUE!</v>
          </cell>
          <cell r="E544" t="e">
            <v>#VALUE!</v>
          </cell>
        </row>
        <row r="545">
          <cell r="B545" t="e">
            <v>#VALUE!</v>
          </cell>
          <cell r="C545" t="e">
            <v>#VALUE!</v>
          </cell>
          <cell r="D545" t="e">
            <v>#VALUE!</v>
          </cell>
          <cell r="E545" t="e">
            <v>#VALUE!</v>
          </cell>
        </row>
        <row r="546">
          <cell r="B546" t="e">
            <v>#VALUE!</v>
          </cell>
          <cell r="C546" t="e">
            <v>#VALUE!</v>
          </cell>
          <cell r="D546" t="e">
            <v>#VALUE!</v>
          </cell>
          <cell r="E546" t="e">
            <v>#VALUE!</v>
          </cell>
        </row>
        <row r="547">
          <cell r="B547" t="e">
            <v>#VALUE!</v>
          </cell>
          <cell r="C547" t="e">
            <v>#VALUE!</v>
          </cell>
          <cell r="D547" t="e">
            <v>#VALUE!</v>
          </cell>
          <cell r="E547" t="e">
            <v>#VALUE!</v>
          </cell>
        </row>
        <row r="548">
          <cell r="B548" t="e">
            <v>#VALUE!</v>
          </cell>
          <cell r="C548" t="e">
            <v>#VALUE!</v>
          </cell>
          <cell r="D548" t="e">
            <v>#VALUE!</v>
          </cell>
          <cell r="E548" t="e">
            <v>#VALUE!</v>
          </cell>
        </row>
        <row r="549">
          <cell r="B549" t="e">
            <v>#VALUE!</v>
          </cell>
          <cell r="C549" t="e">
            <v>#VALUE!</v>
          </cell>
          <cell r="D549" t="e">
            <v>#VALUE!</v>
          </cell>
          <cell r="E549" t="e">
            <v>#VALUE!</v>
          </cell>
        </row>
        <row r="550">
          <cell r="B550" t="e">
            <v>#VALUE!</v>
          </cell>
          <cell r="C550" t="e">
            <v>#VALUE!</v>
          </cell>
          <cell r="D550" t="e">
            <v>#VALUE!</v>
          </cell>
          <cell r="E550" t="e">
            <v>#VALUE!</v>
          </cell>
        </row>
        <row r="551">
          <cell r="B551" t="e">
            <v>#VALUE!</v>
          </cell>
          <cell r="C551" t="e">
            <v>#VALUE!</v>
          </cell>
          <cell r="D551" t="e">
            <v>#VALUE!</v>
          </cell>
          <cell r="E551" t="e">
            <v>#VALUE!</v>
          </cell>
        </row>
        <row r="552">
          <cell r="B552" t="e">
            <v>#VALUE!</v>
          </cell>
          <cell r="C552" t="e">
            <v>#VALUE!</v>
          </cell>
          <cell r="D552" t="e">
            <v>#VALUE!</v>
          </cell>
          <cell r="E552" t="e">
            <v>#VALUE!</v>
          </cell>
        </row>
        <row r="553">
          <cell r="B553" t="e">
            <v>#VALUE!</v>
          </cell>
          <cell r="C553" t="e">
            <v>#VALUE!</v>
          </cell>
          <cell r="D553" t="e">
            <v>#VALUE!</v>
          </cell>
          <cell r="E553" t="e">
            <v>#VALUE!</v>
          </cell>
        </row>
        <row r="554">
          <cell r="B554" t="e">
            <v>#VALUE!</v>
          </cell>
          <cell r="C554" t="e">
            <v>#VALUE!</v>
          </cell>
          <cell r="D554" t="e">
            <v>#VALUE!</v>
          </cell>
          <cell r="E554" t="e">
            <v>#VALUE!</v>
          </cell>
        </row>
        <row r="555">
          <cell r="B555" t="e">
            <v>#VALUE!</v>
          </cell>
          <cell r="C555" t="e">
            <v>#VALUE!</v>
          </cell>
          <cell r="D555" t="e">
            <v>#VALUE!</v>
          </cell>
          <cell r="E555" t="e">
            <v>#VALUE!</v>
          </cell>
        </row>
        <row r="556">
          <cell r="B556" t="e">
            <v>#VALUE!</v>
          </cell>
          <cell r="C556" t="e">
            <v>#VALUE!</v>
          </cell>
          <cell r="D556" t="e">
            <v>#VALUE!</v>
          </cell>
          <cell r="E556" t="e">
            <v>#VALUE!</v>
          </cell>
        </row>
        <row r="557">
          <cell r="B557" t="e">
            <v>#VALUE!</v>
          </cell>
          <cell r="C557" t="e">
            <v>#VALUE!</v>
          </cell>
          <cell r="D557" t="e">
            <v>#VALUE!</v>
          </cell>
          <cell r="E557" t="e">
            <v>#VALUE!</v>
          </cell>
        </row>
        <row r="558">
          <cell r="B558" t="e">
            <v>#VALUE!</v>
          </cell>
          <cell r="C558" t="e">
            <v>#VALUE!</v>
          </cell>
          <cell r="D558" t="e">
            <v>#VALUE!</v>
          </cell>
          <cell r="E558" t="e">
            <v>#VALUE!</v>
          </cell>
        </row>
        <row r="559">
          <cell r="B559" t="e">
            <v>#VALUE!</v>
          </cell>
          <cell r="C559" t="e">
            <v>#VALUE!</v>
          </cell>
          <cell r="D559" t="e">
            <v>#VALUE!</v>
          </cell>
          <cell r="E559" t="e">
            <v>#VALUE!</v>
          </cell>
        </row>
        <row r="560">
          <cell r="B560" t="e">
            <v>#VALUE!</v>
          </cell>
          <cell r="C560" t="e">
            <v>#VALUE!</v>
          </cell>
          <cell r="D560" t="e">
            <v>#VALUE!</v>
          </cell>
          <cell r="E560" t="e">
            <v>#VALUE!</v>
          </cell>
        </row>
        <row r="561">
          <cell r="B561" t="e">
            <v>#VALUE!</v>
          </cell>
          <cell r="C561" t="e">
            <v>#VALUE!</v>
          </cell>
          <cell r="D561" t="e">
            <v>#VALUE!</v>
          </cell>
          <cell r="E561" t="e">
            <v>#VALUE!</v>
          </cell>
        </row>
        <row r="562">
          <cell r="B562" t="e">
            <v>#VALUE!</v>
          </cell>
          <cell r="C562" t="e">
            <v>#VALUE!</v>
          </cell>
          <cell r="D562" t="e">
            <v>#VALUE!</v>
          </cell>
          <cell r="E562" t="e">
            <v>#VALUE!</v>
          </cell>
        </row>
        <row r="563">
          <cell r="B563" t="e">
            <v>#VALUE!</v>
          </cell>
          <cell r="C563" t="e">
            <v>#VALUE!</v>
          </cell>
          <cell r="D563" t="e">
            <v>#VALUE!</v>
          </cell>
          <cell r="E563" t="e">
            <v>#VALUE!</v>
          </cell>
        </row>
        <row r="564">
          <cell r="B564" t="e">
            <v>#VALUE!</v>
          </cell>
          <cell r="C564" t="e">
            <v>#VALUE!</v>
          </cell>
          <cell r="D564" t="e">
            <v>#VALUE!</v>
          </cell>
          <cell r="E564" t="e">
            <v>#VALUE!</v>
          </cell>
        </row>
        <row r="565">
          <cell r="B565" t="e">
            <v>#VALUE!</v>
          </cell>
          <cell r="C565" t="e">
            <v>#VALUE!</v>
          </cell>
          <cell r="D565" t="e">
            <v>#VALUE!</v>
          </cell>
          <cell r="E565" t="e">
            <v>#VALUE!</v>
          </cell>
        </row>
        <row r="566">
          <cell r="B566" t="e">
            <v>#VALUE!</v>
          </cell>
          <cell r="C566" t="e">
            <v>#VALUE!</v>
          </cell>
          <cell r="D566" t="e">
            <v>#VALUE!</v>
          </cell>
          <cell r="E566" t="e">
            <v>#VALUE!</v>
          </cell>
        </row>
        <row r="567">
          <cell r="B567" t="e">
            <v>#VALUE!</v>
          </cell>
          <cell r="C567" t="e">
            <v>#VALUE!</v>
          </cell>
          <cell r="D567" t="e">
            <v>#VALUE!</v>
          </cell>
          <cell r="E567" t="e">
            <v>#VALUE!</v>
          </cell>
        </row>
        <row r="568">
          <cell r="B568" t="e">
            <v>#VALUE!</v>
          </cell>
          <cell r="C568" t="e">
            <v>#VALUE!</v>
          </cell>
          <cell r="D568" t="e">
            <v>#VALUE!</v>
          </cell>
          <cell r="E568" t="e">
            <v>#VALUE!</v>
          </cell>
        </row>
        <row r="569">
          <cell r="B569" t="e">
            <v>#VALUE!</v>
          </cell>
          <cell r="C569" t="e">
            <v>#VALUE!</v>
          </cell>
          <cell r="D569" t="e">
            <v>#VALUE!</v>
          </cell>
          <cell r="E569" t="e">
            <v>#VALUE!</v>
          </cell>
        </row>
        <row r="570">
          <cell r="B570" t="e">
            <v>#VALUE!</v>
          </cell>
          <cell r="C570" t="e">
            <v>#VALUE!</v>
          </cell>
          <cell r="D570" t="e">
            <v>#VALUE!</v>
          </cell>
          <cell r="E570" t="e">
            <v>#VALUE!</v>
          </cell>
        </row>
        <row r="571">
          <cell r="B571" t="e">
            <v>#VALUE!</v>
          </cell>
          <cell r="C571" t="e">
            <v>#VALUE!</v>
          </cell>
          <cell r="D571" t="e">
            <v>#VALUE!</v>
          </cell>
          <cell r="E571" t="e">
            <v>#VALUE!</v>
          </cell>
        </row>
        <row r="572">
          <cell r="B572" t="e">
            <v>#VALUE!</v>
          </cell>
          <cell r="C572" t="e">
            <v>#VALUE!</v>
          </cell>
          <cell r="D572" t="e">
            <v>#VALUE!</v>
          </cell>
          <cell r="E572" t="e">
            <v>#VALUE!</v>
          </cell>
        </row>
        <row r="573">
          <cell r="B573" t="e">
            <v>#VALUE!</v>
          </cell>
          <cell r="C573" t="e">
            <v>#VALUE!</v>
          </cell>
          <cell r="D573" t="e">
            <v>#VALUE!</v>
          </cell>
          <cell r="E573" t="e">
            <v>#VALUE!</v>
          </cell>
        </row>
        <row r="574">
          <cell r="B574" t="e">
            <v>#VALUE!</v>
          </cell>
          <cell r="C574" t="e">
            <v>#VALUE!</v>
          </cell>
          <cell r="D574" t="e">
            <v>#VALUE!</v>
          </cell>
          <cell r="E574" t="e">
            <v>#VALUE!</v>
          </cell>
        </row>
        <row r="575">
          <cell r="B575" t="e">
            <v>#VALUE!</v>
          </cell>
          <cell r="C575" t="e">
            <v>#VALUE!</v>
          </cell>
          <cell r="D575" t="e">
            <v>#VALUE!</v>
          </cell>
          <cell r="E575" t="e">
            <v>#VALUE!</v>
          </cell>
        </row>
        <row r="576">
          <cell r="B576" t="e">
            <v>#VALUE!</v>
          </cell>
          <cell r="C576" t="e">
            <v>#VALUE!</v>
          </cell>
          <cell r="D576" t="e">
            <v>#VALUE!</v>
          </cell>
          <cell r="E576" t="e">
            <v>#VALUE!</v>
          </cell>
        </row>
        <row r="577">
          <cell r="B577" t="e">
            <v>#VALUE!</v>
          </cell>
          <cell r="C577" t="e">
            <v>#VALUE!</v>
          </cell>
          <cell r="D577" t="e">
            <v>#VALUE!</v>
          </cell>
          <cell r="E577" t="e">
            <v>#VALUE!</v>
          </cell>
        </row>
        <row r="578">
          <cell r="B578" t="e">
            <v>#VALUE!</v>
          </cell>
          <cell r="C578" t="e">
            <v>#VALUE!</v>
          </cell>
          <cell r="D578" t="e">
            <v>#VALUE!</v>
          </cell>
          <cell r="E578" t="e">
            <v>#VALUE!</v>
          </cell>
        </row>
        <row r="579">
          <cell r="B579" t="e">
            <v>#VALUE!</v>
          </cell>
          <cell r="C579" t="e">
            <v>#VALUE!</v>
          </cell>
          <cell r="D579" t="e">
            <v>#VALUE!</v>
          </cell>
          <cell r="E579" t="e">
            <v>#VALUE!</v>
          </cell>
        </row>
        <row r="580">
          <cell r="B580" t="e">
            <v>#VALUE!</v>
          </cell>
          <cell r="C580" t="e">
            <v>#VALUE!</v>
          </cell>
          <cell r="D580" t="e">
            <v>#VALUE!</v>
          </cell>
          <cell r="E580" t="e">
            <v>#VALUE!</v>
          </cell>
        </row>
        <row r="581">
          <cell r="B581" t="e">
            <v>#VALUE!</v>
          </cell>
          <cell r="C581" t="e">
            <v>#VALUE!</v>
          </cell>
          <cell r="D581" t="e">
            <v>#VALUE!</v>
          </cell>
          <cell r="E581" t="e">
            <v>#VALUE!</v>
          </cell>
        </row>
        <row r="582">
          <cell r="B582" t="e">
            <v>#VALUE!</v>
          </cell>
          <cell r="C582" t="e">
            <v>#VALUE!</v>
          </cell>
          <cell r="D582" t="e">
            <v>#VALUE!</v>
          </cell>
          <cell r="E582" t="e">
            <v>#VALUE!</v>
          </cell>
        </row>
        <row r="583">
          <cell r="B583" t="e">
            <v>#VALUE!</v>
          </cell>
          <cell r="C583" t="e">
            <v>#VALUE!</v>
          </cell>
          <cell r="D583" t="e">
            <v>#VALUE!</v>
          </cell>
          <cell r="E583" t="e">
            <v>#VALUE!</v>
          </cell>
        </row>
        <row r="584">
          <cell r="B584" t="e">
            <v>#VALUE!</v>
          </cell>
          <cell r="C584" t="e">
            <v>#VALUE!</v>
          </cell>
          <cell r="D584" t="e">
            <v>#VALUE!</v>
          </cell>
          <cell r="E584" t="e">
            <v>#VALUE!</v>
          </cell>
        </row>
        <row r="585">
          <cell r="B585" t="e">
            <v>#VALUE!</v>
          </cell>
          <cell r="C585" t="e">
            <v>#VALUE!</v>
          </cell>
          <cell r="D585" t="e">
            <v>#VALUE!</v>
          </cell>
          <cell r="E585" t="e">
            <v>#VALUE!</v>
          </cell>
        </row>
        <row r="586">
          <cell r="B586" t="e">
            <v>#VALUE!</v>
          </cell>
          <cell r="C586" t="e">
            <v>#VALUE!</v>
          </cell>
          <cell r="D586" t="e">
            <v>#VALUE!</v>
          </cell>
          <cell r="E586" t="e">
            <v>#VALUE!</v>
          </cell>
        </row>
        <row r="587">
          <cell r="B587" t="e">
            <v>#VALUE!</v>
          </cell>
          <cell r="C587" t="e">
            <v>#VALUE!</v>
          </cell>
          <cell r="D587" t="e">
            <v>#VALUE!</v>
          </cell>
          <cell r="E587" t="e">
            <v>#VALUE!</v>
          </cell>
        </row>
        <row r="588">
          <cell r="B588" t="e">
            <v>#VALUE!</v>
          </cell>
          <cell r="C588" t="e">
            <v>#VALUE!</v>
          </cell>
          <cell r="D588" t="e">
            <v>#VALUE!</v>
          </cell>
          <cell r="E588" t="e">
            <v>#VALUE!</v>
          </cell>
        </row>
        <row r="589">
          <cell r="B589" t="e">
            <v>#VALUE!</v>
          </cell>
          <cell r="C589" t="e">
            <v>#VALUE!</v>
          </cell>
          <cell r="D589" t="e">
            <v>#VALUE!</v>
          </cell>
          <cell r="E589" t="e">
            <v>#VALUE!</v>
          </cell>
        </row>
        <row r="590">
          <cell r="B590" t="e">
            <v>#VALUE!</v>
          </cell>
          <cell r="C590" t="e">
            <v>#VALUE!</v>
          </cell>
          <cell r="D590" t="e">
            <v>#VALUE!</v>
          </cell>
          <cell r="E590" t="e">
            <v>#VALUE!</v>
          </cell>
        </row>
        <row r="591">
          <cell r="B591" t="e">
            <v>#VALUE!</v>
          </cell>
          <cell r="C591" t="e">
            <v>#VALUE!</v>
          </cell>
          <cell r="D591" t="e">
            <v>#VALUE!</v>
          </cell>
          <cell r="E591" t="e">
            <v>#VALUE!</v>
          </cell>
        </row>
        <row r="592">
          <cell r="B592" t="e">
            <v>#VALUE!</v>
          </cell>
          <cell r="C592" t="e">
            <v>#VALUE!</v>
          </cell>
          <cell r="D592" t="e">
            <v>#VALUE!</v>
          </cell>
          <cell r="E592" t="e">
            <v>#VALUE!</v>
          </cell>
        </row>
        <row r="593">
          <cell r="B593" t="e">
            <v>#VALUE!</v>
          </cell>
          <cell r="C593" t="e">
            <v>#VALUE!</v>
          </cell>
          <cell r="D593" t="e">
            <v>#VALUE!</v>
          </cell>
          <cell r="E593" t="e">
            <v>#VALUE!</v>
          </cell>
        </row>
        <row r="594">
          <cell r="B594" t="e">
            <v>#VALUE!</v>
          </cell>
          <cell r="C594" t="e">
            <v>#VALUE!</v>
          </cell>
          <cell r="D594" t="e">
            <v>#VALUE!</v>
          </cell>
          <cell r="E594" t="e">
            <v>#VALUE!</v>
          </cell>
        </row>
        <row r="595">
          <cell r="B595" t="e">
            <v>#VALUE!</v>
          </cell>
          <cell r="C595" t="e">
            <v>#VALUE!</v>
          </cell>
          <cell r="D595" t="e">
            <v>#VALUE!</v>
          </cell>
          <cell r="E595" t="e">
            <v>#VALUE!</v>
          </cell>
        </row>
        <row r="596">
          <cell r="B596" t="e">
            <v>#VALUE!</v>
          </cell>
          <cell r="C596" t="e">
            <v>#VALUE!</v>
          </cell>
          <cell r="D596" t="e">
            <v>#VALUE!</v>
          </cell>
          <cell r="E596" t="e">
            <v>#VALUE!</v>
          </cell>
        </row>
        <row r="597">
          <cell r="B597" t="e">
            <v>#VALUE!</v>
          </cell>
          <cell r="C597" t="e">
            <v>#VALUE!</v>
          </cell>
          <cell r="D597" t="e">
            <v>#VALUE!</v>
          </cell>
          <cell r="E597" t="e">
            <v>#VALUE!</v>
          </cell>
        </row>
        <row r="598">
          <cell r="B598" t="e">
            <v>#VALUE!</v>
          </cell>
          <cell r="C598" t="e">
            <v>#VALUE!</v>
          </cell>
          <cell r="D598" t="e">
            <v>#VALUE!</v>
          </cell>
          <cell r="E598" t="e">
            <v>#VALUE!</v>
          </cell>
        </row>
        <row r="599">
          <cell r="B599" t="e">
            <v>#VALUE!</v>
          </cell>
          <cell r="C599" t="e">
            <v>#VALUE!</v>
          </cell>
          <cell r="D599" t="e">
            <v>#VALUE!</v>
          </cell>
          <cell r="E599" t="e">
            <v>#VALUE!</v>
          </cell>
        </row>
        <row r="600">
          <cell r="B600" t="e">
            <v>#VALUE!</v>
          </cell>
          <cell r="C600" t="e">
            <v>#VALUE!</v>
          </cell>
          <cell r="D600" t="e">
            <v>#VALUE!</v>
          </cell>
          <cell r="E600" t="e">
            <v>#VALUE!</v>
          </cell>
        </row>
        <row r="601">
          <cell r="B601" t="e">
            <v>#VALUE!</v>
          </cell>
          <cell r="C601" t="e">
            <v>#VALUE!</v>
          </cell>
          <cell r="D601" t="e">
            <v>#VALUE!</v>
          </cell>
          <cell r="E601" t="e">
            <v>#VALUE!</v>
          </cell>
        </row>
        <row r="602">
          <cell r="B602" t="e">
            <v>#VALUE!</v>
          </cell>
          <cell r="C602" t="e">
            <v>#VALUE!</v>
          </cell>
          <cell r="D602" t="e">
            <v>#VALUE!</v>
          </cell>
          <cell r="E602" t="e">
            <v>#VALUE!</v>
          </cell>
        </row>
        <row r="603">
          <cell r="B603" t="e">
            <v>#VALUE!</v>
          </cell>
          <cell r="C603" t="e">
            <v>#VALUE!</v>
          </cell>
          <cell r="D603" t="e">
            <v>#VALUE!</v>
          </cell>
          <cell r="E603" t="e">
            <v>#VALUE!</v>
          </cell>
        </row>
        <row r="604">
          <cell r="B604" t="e">
            <v>#VALUE!</v>
          </cell>
          <cell r="C604" t="e">
            <v>#VALUE!</v>
          </cell>
          <cell r="D604" t="e">
            <v>#VALUE!</v>
          </cell>
          <cell r="E604" t="e">
            <v>#VALUE!</v>
          </cell>
        </row>
        <row r="605">
          <cell r="B605" t="e">
            <v>#VALUE!</v>
          </cell>
          <cell r="C605" t="e">
            <v>#VALUE!</v>
          </cell>
          <cell r="D605" t="e">
            <v>#VALUE!</v>
          </cell>
          <cell r="E605" t="e">
            <v>#VALUE!</v>
          </cell>
        </row>
        <row r="606">
          <cell r="B606" t="e">
            <v>#VALUE!</v>
          </cell>
          <cell r="C606" t="e">
            <v>#VALUE!</v>
          </cell>
          <cell r="D606" t="e">
            <v>#VALUE!</v>
          </cell>
          <cell r="E606" t="e">
            <v>#VALUE!</v>
          </cell>
        </row>
        <row r="607">
          <cell r="B607" t="e">
            <v>#VALUE!</v>
          </cell>
          <cell r="C607" t="e">
            <v>#VALUE!</v>
          </cell>
          <cell r="D607" t="e">
            <v>#VALUE!</v>
          </cell>
          <cell r="E607" t="e">
            <v>#VALUE!</v>
          </cell>
        </row>
        <row r="608">
          <cell r="B608" t="e">
            <v>#VALUE!</v>
          </cell>
          <cell r="C608" t="e">
            <v>#VALUE!</v>
          </cell>
          <cell r="D608" t="e">
            <v>#VALUE!</v>
          </cell>
          <cell r="E608" t="e">
            <v>#VALUE!</v>
          </cell>
        </row>
        <row r="609">
          <cell r="B609" t="e">
            <v>#VALUE!</v>
          </cell>
          <cell r="C609" t="e">
            <v>#VALUE!</v>
          </cell>
          <cell r="D609" t="e">
            <v>#VALUE!</v>
          </cell>
          <cell r="E609" t="e">
            <v>#VALUE!</v>
          </cell>
        </row>
        <row r="610">
          <cell r="B610" t="e">
            <v>#VALUE!</v>
          </cell>
          <cell r="C610" t="e">
            <v>#VALUE!</v>
          </cell>
          <cell r="D610" t="e">
            <v>#VALUE!</v>
          </cell>
          <cell r="E610" t="e">
            <v>#VALUE!</v>
          </cell>
        </row>
        <row r="611">
          <cell r="B611" t="e">
            <v>#VALUE!</v>
          </cell>
          <cell r="C611" t="e">
            <v>#VALUE!</v>
          </cell>
          <cell r="D611" t="e">
            <v>#VALUE!</v>
          </cell>
          <cell r="E611" t="e">
            <v>#VALUE!</v>
          </cell>
        </row>
        <row r="612">
          <cell r="B612" t="e">
            <v>#VALUE!</v>
          </cell>
          <cell r="C612" t="e">
            <v>#VALUE!</v>
          </cell>
          <cell r="D612" t="e">
            <v>#VALUE!</v>
          </cell>
          <cell r="E612" t="e">
            <v>#VALUE!</v>
          </cell>
        </row>
        <row r="613">
          <cell r="B613" t="e">
            <v>#VALUE!</v>
          </cell>
          <cell r="C613" t="e">
            <v>#VALUE!</v>
          </cell>
          <cell r="D613" t="e">
            <v>#VALUE!</v>
          </cell>
          <cell r="E613" t="e">
            <v>#VALUE!</v>
          </cell>
        </row>
        <row r="614">
          <cell r="B614" t="e">
            <v>#VALUE!</v>
          </cell>
          <cell r="C614" t="e">
            <v>#VALUE!</v>
          </cell>
          <cell r="D614" t="e">
            <v>#VALUE!</v>
          </cell>
          <cell r="E614" t="e">
            <v>#VALUE!</v>
          </cell>
        </row>
        <row r="615">
          <cell r="B615" t="e">
            <v>#VALUE!</v>
          </cell>
          <cell r="C615" t="e">
            <v>#VALUE!</v>
          </cell>
          <cell r="D615" t="e">
            <v>#VALUE!</v>
          </cell>
          <cell r="E615" t="e">
            <v>#VALUE!</v>
          </cell>
        </row>
        <row r="616">
          <cell r="B616" t="e">
            <v>#VALUE!</v>
          </cell>
          <cell r="C616" t="e">
            <v>#VALUE!</v>
          </cell>
          <cell r="D616" t="e">
            <v>#VALUE!</v>
          </cell>
          <cell r="E616" t="e">
            <v>#VALUE!</v>
          </cell>
        </row>
        <row r="617">
          <cell r="B617" t="e">
            <v>#VALUE!</v>
          </cell>
          <cell r="C617" t="e">
            <v>#VALUE!</v>
          </cell>
          <cell r="D617" t="e">
            <v>#VALUE!</v>
          </cell>
          <cell r="E617" t="e">
            <v>#VALUE!</v>
          </cell>
        </row>
        <row r="618">
          <cell r="B618" t="e">
            <v>#VALUE!</v>
          </cell>
          <cell r="C618" t="e">
            <v>#VALUE!</v>
          </cell>
          <cell r="D618" t="e">
            <v>#VALUE!</v>
          </cell>
          <cell r="E618" t="e">
            <v>#VALUE!</v>
          </cell>
        </row>
        <row r="619">
          <cell r="B619" t="e">
            <v>#VALUE!</v>
          </cell>
          <cell r="C619" t="e">
            <v>#VALUE!</v>
          </cell>
          <cell r="D619" t="e">
            <v>#VALUE!</v>
          </cell>
          <cell r="E619" t="e">
            <v>#VALUE!</v>
          </cell>
        </row>
        <row r="620">
          <cell r="B620" t="e">
            <v>#VALUE!</v>
          </cell>
          <cell r="C620" t="e">
            <v>#VALUE!</v>
          </cell>
          <cell r="D620" t="e">
            <v>#VALUE!</v>
          </cell>
          <cell r="E620" t="e">
            <v>#VALUE!</v>
          </cell>
        </row>
        <row r="621">
          <cell r="B621" t="e">
            <v>#VALUE!</v>
          </cell>
          <cell r="C621" t="e">
            <v>#VALUE!</v>
          </cell>
          <cell r="D621" t="e">
            <v>#VALUE!</v>
          </cell>
          <cell r="E621" t="e">
            <v>#VALUE!</v>
          </cell>
        </row>
        <row r="622">
          <cell r="B622" t="e">
            <v>#VALUE!</v>
          </cell>
          <cell r="C622" t="e">
            <v>#VALUE!</v>
          </cell>
          <cell r="D622" t="e">
            <v>#VALUE!</v>
          </cell>
          <cell r="E622" t="e">
            <v>#VALUE!</v>
          </cell>
        </row>
        <row r="623">
          <cell r="B623" t="e">
            <v>#VALUE!</v>
          </cell>
          <cell r="C623" t="e">
            <v>#VALUE!</v>
          </cell>
          <cell r="D623" t="e">
            <v>#VALUE!</v>
          </cell>
          <cell r="E623" t="e">
            <v>#VALUE!</v>
          </cell>
        </row>
        <row r="624">
          <cell r="B624" t="e">
            <v>#VALUE!</v>
          </cell>
          <cell r="C624" t="e">
            <v>#VALUE!</v>
          </cell>
          <cell r="D624" t="e">
            <v>#VALUE!</v>
          </cell>
          <cell r="E624" t="e">
            <v>#VALUE!</v>
          </cell>
        </row>
        <row r="625">
          <cell r="B625" t="e">
            <v>#VALUE!</v>
          </cell>
          <cell r="C625" t="e">
            <v>#VALUE!</v>
          </cell>
          <cell r="D625" t="e">
            <v>#VALUE!</v>
          </cell>
          <cell r="E625" t="e">
            <v>#VALUE!</v>
          </cell>
        </row>
        <row r="626">
          <cell r="B626" t="e">
            <v>#VALUE!</v>
          </cell>
          <cell r="C626" t="e">
            <v>#VALUE!</v>
          </cell>
          <cell r="D626" t="e">
            <v>#VALUE!</v>
          </cell>
          <cell r="E626" t="e">
            <v>#VALUE!</v>
          </cell>
        </row>
        <row r="627">
          <cell r="B627" t="e">
            <v>#VALUE!</v>
          </cell>
          <cell r="C627" t="e">
            <v>#VALUE!</v>
          </cell>
          <cell r="D627" t="e">
            <v>#VALUE!</v>
          </cell>
          <cell r="E627" t="e">
            <v>#VALUE!</v>
          </cell>
        </row>
        <row r="628">
          <cell r="B628" t="e">
            <v>#VALUE!</v>
          </cell>
          <cell r="C628" t="e">
            <v>#VALUE!</v>
          </cell>
          <cell r="D628" t="e">
            <v>#VALUE!</v>
          </cell>
          <cell r="E628" t="e">
            <v>#VALUE!</v>
          </cell>
        </row>
        <row r="629">
          <cell r="B629" t="e">
            <v>#VALUE!</v>
          </cell>
          <cell r="C629" t="e">
            <v>#VALUE!</v>
          </cell>
          <cell r="D629" t="e">
            <v>#VALUE!</v>
          </cell>
          <cell r="E629" t="e">
            <v>#VALUE!</v>
          </cell>
        </row>
        <row r="630">
          <cell r="B630" t="e">
            <v>#VALUE!</v>
          </cell>
          <cell r="C630" t="e">
            <v>#VALUE!</v>
          </cell>
          <cell r="D630" t="e">
            <v>#VALUE!</v>
          </cell>
          <cell r="E630" t="e">
            <v>#VALUE!</v>
          </cell>
        </row>
        <row r="631">
          <cell r="B631" t="e">
            <v>#VALUE!</v>
          </cell>
          <cell r="C631" t="e">
            <v>#VALUE!</v>
          </cell>
          <cell r="D631" t="e">
            <v>#VALUE!</v>
          </cell>
          <cell r="E631" t="e">
            <v>#VALUE!</v>
          </cell>
        </row>
        <row r="632">
          <cell r="B632" t="e">
            <v>#VALUE!</v>
          </cell>
          <cell r="C632" t="e">
            <v>#VALUE!</v>
          </cell>
          <cell r="D632" t="e">
            <v>#VALUE!</v>
          </cell>
          <cell r="E632" t="e">
            <v>#VALUE!</v>
          </cell>
        </row>
        <row r="633">
          <cell r="B633" t="e">
            <v>#VALUE!</v>
          </cell>
          <cell r="C633" t="e">
            <v>#VALUE!</v>
          </cell>
          <cell r="D633" t="e">
            <v>#VALUE!</v>
          </cell>
          <cell r="E633" t="e">
            <v>#VALUE!</v>
          </cell>
        </row>
        <row r="634">
          <cell r="B634" t="e">
            <v>#VALUE!</v>
          </cell>
          <cell r="C634" t="e">
            <v>#VALUE!</v>
          </cell>
          <cell r="D634" t="e">
            <v>#VALUE!</v>
          </cell>
          <cell r="E634" t="e">
            <v>#VALUE!</v>
          </cell>
        </row>
        <row r="635">
          <cell r="B635" t="e">
            <v>#VALUE!</v>
          </cell>
          <cell r="C635" t="e">
            <v>#VALUE!</v>
          </cell>
          <cell r="D635" t="e">
            <v>#VALUE!</v>
          </cell>
          <cell r="E635" t="e">
            <v>#VALUE!</v>
          </cell>
        </row>
        <row r="636">
          <cell r="B636" t="e">
            <v>#VALUE!</v>
          </cell>
          <cell r="C636" t="e">
            <v>#VALUE!</v>
          </cell>
          <cell r="D636" t="e">
            <v>#VALUE!</v>
          </cell>
          <cell r="E636" t="e">
            <v>#VALUE!</v>
          </cell>
        </row>
        <row r="637">
          <cell r="B637" t="e">
            <v>#VALUE!</v>
          </cell>
          <cell r="C637" t="e">
            <v>#VALUE!</v>
          </cell>
          <cell r="D637" t="e">
            <v>#VALUE!</v>
          </cell>
          <cell r="E637" t="e">
            <v>#VALUE!</v>
          </cell>
        </row>
        <row r="638">
          <cell r="B638" t="e">
            <v>#VALUE!</v>
          </cell>
          <cell r="C638" t="e">
            <v>#VALUE!</v>
          </cell>
          <cell r="D638" t="e">
            <v>#VALUE!</v>
          </cell>
          <cell r="E638" t="e">
            <v>#VALUE!</v>
          </cell>
        </row>
        <row r="639">
          <cell r="B639" t="e">
            <v>#VALUE!</v>
          </cell>
          <cell r="C639" t="e">
            <v>#VALUE!</v>
          </cell>
          <cell r="D639" t="e">
            <v>#VALUE!</v>
          </cell>
          <cell r="E639" t="e">
            <v>#VALUE!</v>
          </cell>
        </row>
        <row r="640">
          <cell r="B640" t="e">
            <v>#VALUE!</v>
          </cell>
          <cell r="C640" t="e">
            <v>#VALUE!</v>
          </cell>
          <cell r="D640" t="e">
            <v>#VALUE!</v>
          </cell>
          <cell r="E640" t="e">
            <v>#VALUE!</v>
          </cell>
        </row>
        <row r="641">
          <cell r="B641" t="e">
            <v>#VALUE!</v>
          </cell>
          <cell r="C641" t="e">
            <v>#VALUE!</v>
          </cell>
          <cell r="D641" t="e">
            <v>#VALUE!</v>
          </cell>
          <cell r="E641" t="e">
            <v>#VALUE!</v>
          </cell>
        </row>
        <row r="642">
          <cell r="B642" t="e">
            <v>#VALUE!</v>
          </cell>
          <cell r="C642" t="e">
            <v>#VALUE!</v>
          </cell>
          <cell r="D642" t="e">
            <v>#VALUE!</v>
          </cell>
          <cell r="E642" t="e">
            <v>#VALUE!</v>
          </cell>
        </row>
        <row r="643">
          <cell r="B643" t="e">
            <v>#VALUE!</v>
          </cell>
          <cell r="C643" t="e">
            <v>#VALUE!</v>
          </cell>
          <cell r="D643" t="e">
            <v>#VALUE!</v>
          </cell>
          <cell r="E643" t="e">
            <v>#VALUE!</v>
          </cell>
        </row>
        <row r="644">
          <cell r="B644" t="e">
            <v>#VALUE!</v>
          </cell>
          <cell r="C644" t="e">
            <v>#VALUE!</v>
          </cell>
          <cell r="D644" t="e">
            <v>#VALUE!</v>
          </cell>
          <cell r="E644" t="e">
            <v>#VALUE!</v>
          </cell>
        </row>
        <row r="645">
          <cell r="B645" t="e">
            <v>#VALUE!</v>
          </cell>
          <cell r="C645" t="e">
            <v>#VALUE!</v>
          </cell>
          <cell r="D645" t="e">
            <v>#VALUE!</v>
          </cell>
          <cell r="E645" t="e">
            <v>#VALUE!</v>
          </cell>
        </row>
        <row r="646">
          <cell r="B646" t="e">
            <v>#VALUE!</v>
          </cell>
          <cell r="C646" t="e">
            <v>#VALUE!</v>
          </cell>
          <cell r="D646" t="e">
            <v>#VALUE!</v>
          </cell>
          <cell r="E646" t="e">
            <v>#VALUE!</v>
          </cell>
        </row>
        <row r="647">
          <cell r="B647" t="e">
            <v>#VALUE!</v>
          </cell>
          <cell r="C647" t="e">
            <v>#VALUE!</v>
          </cell>
          <cell r="D647" t="e">
            <v>#VALUE!</v>
          </cell>
          <cell r="E647" t="e">
            <v>#VALUE!</v>
          </cell>
        </row>
        <row r="648">
          <cell r="B648" t="e">
            <v>#VALUE!</v>
          </cell>
          <cell r="C648" t="e">
            <v>#VALUE!</v>
          </cell>
          <cell r="D648" t="e">
            <v>#VALUE!</v>
          </cell>
          <cell r="E648" t="e">
            <v>#VALUE!</v>
          </cell>
        </row>
        <row r="649">
          <cell r="B649" t="e">
            <v>#VALUE!</v>
          </cell>
          <cell r="C649" t="e">
            <v>#VALUE!</v>
          </cell>
          <cell r="D649" t="e">
            <v>#VALUE!</v>
          </cell>
          <cell r="E649" t="e">
            <v>#VALUE!</v>
          </cell>
        </row>
        <row r="650">
          <cell r="B650" t="e">
            <v>#VALUE!</v>
          </cell>
          <cell r="C650" t="e">
            <v>#VALUE!</v>
          </cell>
          <cell r="D650" t="e">
            <v>#VALUE!</v>
          </cell>
          <cell r="E650" t="e">
            <v>#VALUE!</v>
          </cell>
        </row>
        <row r="651">
          <cell r="B651" t="e">
            <v>#VALUE!</v>
          </cell>
          <cell r="C651" t="e">
            <v>#VALUE!</v>
          </cell>
          <cell r="D651" t="e">
            <v>#VALUE!</v>
          </cell>
          <cell r="E651" t="e">
            <v>#VALUE!</v>
          </cell>
        </row>
        <row r="652">
          <cell r="B652" t="e">
            <v>#VALUE!</v>
          </cell>
          <cell r="C652" t="e">
            <v>#VALUE!</v>
          </cell>
          <cell r="D652" t="e">
            <v>#VALUE!</v>
          </cell>
          <cell r="E652" t="e">
            <v>#VALUE!</v>
          </cell>
        </row>
        <row r="653">
          <cell r="B653" t="e">
            <v>#VALUE!</v>
          </cell>
          <cell r="C653" t="e">
            <v>#VALUE!</v>
          </cell>
          <cell r="D653" t="e">
            <v>#VALUE!</v>
          </cell>
          <cell r="E653" t="e">
            <v>#VALUE!</v>
          </cell>
        </row>
        <row r="654">
          <cell r="B654" t="e">
            <v>#VALUE!</v>
          </cell>
          <cell r="C654" t="e">
            <v>#VALUE!</v>
          </cell>
          <cell r="D654" t="e">
            <v>#VALUE!</v>
          </cell>
          <cell r="E654" t="e">
            <v>#VALUE!</v>
          </cell>
        </row>
        <row r="655">
          <cell r="B655" t="e">
            <v>#VALUE!</v>
          </cell>
          <cell r="C655" t="e">
            <v>#VALUE!</v>
          </cell>
          <cell r="D655" t="e">
            <v>#VALUE!</v>
          </cell>
          <cell r="E655" t="e">
            <v>#VALUE!</v>
          </cell>
        </row>
        <row r="656">
          <cell r="B656" t="e">
            <v>#VALUE!</v>
          </cell>
          <cell r="C656" t="e">
            <v>#VALUE!</v>
          </cell>
          <cell r="D656" t="e">
            <v>#VALUE!</v>
          </cell>
          <cell r="E656" t="e">
            <v>#VALUE!</v>
          </cell>
        </row>
        <row r="657">
          <cell r="B657" t="e">
            <v>#VALUE!</v>
          </cell>
          <cell r="C657" t="e">
            <v>#VALUE!</v>
          </cell>
          <cell r="D657" t="e">
            <v>#VALUE!</v>
          </cell>
          <cell r="E657" t="e">
            <v>#VALUE!</v>
          </cell>
        </row>
        <row r="658">
          <cell r="B658" t="e">
            <v>#VALUE!</v>
          </cell>
          <cell r="C658" t="e">
            <v>#VALUE!</v>
          </cell>
          <cell r="D658" t="e">
            <v>#VALUE!</v>
          </cell>
          <cell r="E658" t="e">
            <v>#VALUE!</v>
          </cell>
        </row>
        <row r="659">
          <cell r="B659" t="e">
            <v>#VALUE!</v>
          </cell>
          <cell r="C659" t="e">
            <v>#VALUE!</v>
          </cell>
          <cell r="D659" t="e">
            <v>#VALUE!</v>
          </cell>
          <cell r="E659" t="e">
            <v>#VALUE!</v>
          </cell>
        </row>
        <row r="660">
          <cell r="B660" t="e">
            <v>#VALUE!</v>
          </cell>
          <cell r="C660" t="e">
            <v>#VALUE!</v>
          </cell>
          <cell r="D660" t="e">
            <v>#VALUE!</v>
          </cell>
          <cell r="E660" t="e">
            <v>#VALUE!</v>
          </cell>
        </row>
        <row r="661">
          <cell r="B661" t="e">
            <v>#VALUE!</v>
          </cell>
          <cell r="C661" t="e">
            <v>#VALUE!</v>
          </cell>
          <cell r="D661" t="e">
            <v>#VALUE!</v>
          </cell>
          <cell r="E661" t="e">
            <v>#VALUE!</v>
          </cell>
        </row>
        <row r="662">
          <cell r="B662" t="e">
            <v>#VALUE!</v>
          </cell>
          <cell r="C662" t="e">
            <v>#VALUE!</v>
          </cell>
          <cell r="D662" t="e">
            <v>#VALUE!</v>
          </cell>
          <cell r="E662" t="e">
            <v>#VALUE!</v>
          </cell>
        </row>
        <row r="663">
          <cell r="B663" t="e">
            <v>#VALUE!</v>
          </cell>
          <cell r="C663" t="e">
            <v>#VALUE!</v>
          </cell>
          <cell r="D663" t="e">
            <v>#VALUE!</v>
          </cell>
          <cell r="E663" t="e">
            <v>#VALUE!</v>
          </cell>
        </row>
        <row r="664">
          <cell r="B664" t="e">
            <v>#VALUE!</v>
          </cell>
          <cell r="C664" t="e">
            <v>#VALUE!</v>
          </cell>
          <cell r="D664" t="e">
            <v>#VALUE!</v>
          </cell>
          <cell r="E664" t="e">
            <v>#VALUE!</v>
          </cell>
        </row>
        <row r="665">
          <cell r="B665" t="e">
            <v>#VALUE!</v>
          </cell>
          <cell r="C665" t="e">
            <v>#VALUE!</v>
          </cell>
          <cell r="D665" t="e">
            <v>#VALUE!</v>
          </cell>
          <cell r="E665" t="e">
            <v>#VALUE!</v>
          </cell>
        </row>
        <row r="666">
          <cell r="B666" t="e">
            <v>#VALUE!</v>
          </cell>
          <cell r="C666" t="e">
            <v>#VALUE!</v>
          </cell>
          <cell r="D666" t="e">
            <v>#VALUE!</v>
          </cell>
          <cell r="E666" t="e">
            <v>#VALUE!</v>
          </cell>
        </row>
        <row r="667">
          <cell r="B667" t="e">
            <v>#VALUE!</v>
          </cell>
          <cell r="C667" t="e">
            <v>#VALUE!</v>
          </cell>
          <cell r="D667" t="e">
            <v>#VALUE!</v>
          </cell>
          <cell r="E667" t="e">
            <v>#VALUE!</v>
          </cell>
        </row>
        <row r="668">
          <cell r="B668" t="e">
            <v>#VALUE!</v>
          </cell>
          <cell r="C668" t="e">
            <v>#VALUE!</v>
          </cell>
          <cell r="D668" t="e">
            <v>#VALUE!</v>
          </cell>
          <cell r="E668" t="e">
            <v>#VALUE!</v>
          </cell>
        </row>
        <row r="669">
          <cell r="B669" t="e">
            <v>#VALUE!</v>
          </cell>
          <cell r="C669" t="e">
            <v>#VALUE!</v>
          </cell>
          <cell r="D669" t="e">
            <v>#VALUE!</v>
          </cell>
          <cell r="E669" t="e">
            <v>#VALUE!</v>
          </cell>
        </row>
        <row r="670">
          <cell r="B670" t="e">
            <v>#VALUE!</v>
          </cell>
          <cell r="C670" t="e">
            <v>#VALUE!</v>
          </cell>
          <cell r="D670" t="e">
            <v>#VALUE!</v>
          </cell>
          <cell r="E670" t="e">
            <v>#VALUE!</v>
          </cell>
        </row>
        <row r="671">
          <cell r="B671" t="e">
            <v>#VALUE!</v>
          </cell>
          <cell r="C671" t="e">
            <v>#VALUE!</v>
          </cell>
          <cell r="D671" t="e">
            <v>#VALUE!</v>
          </cell>
          <cell r="E671" t="e">
            <v>#VALUE!</v>
          </cell>
        </row>
        <row r="672">
          <cell r="B672" t="e">
            <v>#VALUE!</v>
          </cell>
          <cell r="C672" t="e">
            <v>#VALUE!</v>
          </cell>
          <cell r="D672" t="e">
            <v>#VALUE!</v>
          </cell>
          <cell r="E672" t="e">
            <v>#VALUE!</v>
          </cell>
        </row>
        <row r="673">
          <cell r="B673" t="e">
            <v>#VALUE!</v>
          </cell>
          <cell r="C673" t="e">
            <v>#VALUE!</v>
          </cell>
          <cell r="D673" t="e">
            <v>#VALUE!</v>
          </cell>
          <cell r="E673" t="e">
            <v>#VALUE!</v>
          </cell>
        </row>
        <row r="674">
          <cell r="B674" t="e">
            <v>#VALUE!</v>
          </cell>
          <cell r="C674" t="e">
            <v>#VALUE!</v>
          </cell>
          <cell r="D674" t="e">
            <v>#VALUE!</v>
          </cell>
          <cell r="E674" t="e">
            <v>#VALUE!</v>
          </cell>
        </row>
        <row r="675">
          <cell r="B675" t="e">
            <v>#VALUE!</v>
          </cell>
          <cell r="C675" t="e">
            <v>#VALUE!</v>
          </cell>
          <cell r="D675" t="e">
            <v>#VALUE!</v>
          </cell>
          <cell r="E675" t="e">
            <v>#VALUE!</v>
          </cell>
        </row>
        <row r="676">
          <cell r="B676" t="e">
            <v>#VALUE!</v>
          </cell>
          <cell r="C676" t="e">
            <v>#VALUE!</v>
          </cell>
          <cell r="D676" t="e">
            <v>#VALUE!</v>
          </cell>
          <cell r="E676" t="e">
            <v>#VALUE!</v>
          </cell>
        </row>
        <row r="677">
          <cell r="B677" t="e">
            <v>#VALUE!</v>
          </cell>
          <cell r="C677" t="e">
            <v>#VALUE!</v>
          </cell>
          <cell r="D677" t="e">
            <v>#VALUE!</v>
          </cell>
          <cell r="E677" t="e">
            <v>#VALUE!</v>
          </cell>
        </row>
        <row r="678">
          <cell r="B678" t="e">
            <v>#VALUE!</v>
          </cell>
          <cell r="C678" t="e">
            <v>#VALUE!</v>
          </cell>
          <cell r="D678" t="e">
            <v>#VALUE!</v>
          </cell>
          <cell r="E678" t="e">
            <v>#VALUE!</v>
          </cell>
        </row>
        <row r="679">
          <cell r="B679" t="e">
            <v>#VALUE!</v>
          </cell>
          <cell r="C679" t="e">
            <v>#VALUE!</v>
          </cell>
          <cell r="D679" t="e">
            <v>#VALUE!</v>
          </cell>
          <cell r="E679" t="e">
            <v>#VALUE!</v>
          </cell>
        </row>
        <row r="680">
          <cell r="B680" t="e">
            <v>#VALUE!</v>
          </cell>
          <cell r="C680" t="e">
            <v>#VALUE!</v>
          </cell>
          <cell r="D680" t="e">
            <v>#VALUE!</v>
          </cell>
          <cell r="E680" t="e">
            <v>#VALUE!</v>
          </cell>
        </row>
        <row r="681">
          <cell r="B681" t="e">
            <v>#VALUE!</v>
          </cell>
          <cell r="C681" t="e">
            <v>#VALUE!</v>
          </cell>
          <cell r="D681" t="e">
            <v>#VALUE!</v>
          </cell>
          <cell r="E681" t="e">
            <v>#VALUE!</v>
          </cell>
        </row>
        <row r="682">
          <cell r="B682" t="e">
            <v>#VALUE!</v>
          </cell>
          <cell r="C682" t="e">
            <v>#VALUE!</v>
          </cell>
          <cell r="D682" t="e">
            <v>#VALUE!</v>
          </cell>
          <cell r="E682" t="e">
            <v>#VALUE!</v>
          </cell>
        </row>
        <row r="683">
          <cell r="B683" t="e">
            <v>#VALUE!</v>
          </cell>
          <cell r="C683" t="e">
            <v>#VALUE!</v>
          </cell>
          <cell r="D683" t="e">
            <v>#VALUE!</v>
          </cell>
          <cell r="E683" t="e">
            <v>#VALUE!</v>
          </cell>
        </row>
        <row r="684">
          <cell r="B684" t="e">
            <v>#VALUE!</v>
          </cell>
          <cell r="C684" t="e">
            <v>#VALUE!</v>
          </cell>
          <cell r="D684" t="e">
            <v>#VALUE!</v>
          </cell>
          <cell r="E684" t="e">
            <v>#VALUE!</v>
          </cell>
        </row>
        <row r="685">
          <cell r="B685" t="e">
            <v>#VALUE!</v>
          </cell>
          <cell r="C685" t="e">
            <v>#VALUE!</v>
          </cell>
          <cell r="D685" t="e">
            <v>#VALUE!</v>
          </cell>
          <cell r="E685" t="e">
            <v>#VALUE!</v>
          </cell>
        </row>
        <row r="686">
          <cell r="B686" t="e">
            <v>#VALUE!</v>
          </cell>
          <cell r="C686" t="e">
            <v>#VALUE!</v>
          </cell>
          <cell r="D686" t="e">
            <v>#VALUE!</v>
          </cell>
          <cell r="E686" t="e">
            <v>#VALUE!</v>
          </cell>
        </row>
        <row r="687">
          <cell r="B687" t="e">
            <v>#VALUE!</v>
          </cell>
          <cell r="C687" t="e">
            <v>#VALUE!</v>
          </cell>
          <cell r="D687" t="e">
            <v>#VALUE!</v>
          </cell>
          <cell r="E687" t="e">
            <v>#VALUE!</v>
          </cell>
        </row>
        <row r="688">
          <cell r="B688" t="e">
            <v>#VALUE!</v>
          </cell>
          <cell r="C688" t="e">
            <v>#VALUE!</v>
          </cell>
          <cell r="D688" t="e">
            <v>#VALUE!</v>
          </cell>
          <cell r="E688" t="e">
            <v>#VALUE!</v>
          </cell>
        </row>
        <row r="689">
          <cell r="B689" t="e">
            <v>#VALUE!</v>
          </cell>
          <cell r="C689" t="e">
            <v>#VALUE!</v>
          </cell>
          <cell r="D689" t="e">
            <v>#VALUE!</v>
          </cell>
          <cell r="E689" t="e">
            <v>#VALUE!</v>
          </cell>
        </row>
        <row r="690">
          <cell r="B690" t="e">
            <v>#VALUE!</v>
          </cell>
          <cell r="C690" t="e">
            <v>#VALUE!</v>
          </cell>
          <cell r="D690" t="e">
            <v>#VALUE!</v>
          </cell>
          <cell r="E690" t="e">
            <v>#VALUE!</v>
          </cell>
        </row>
        <row r="691">
          <cell r="B691" t="e">
            <v>#VALUE!</v>
          </cell>
          <cell r="C691" t="e">
            <v>#VALUE!</v>
          </cell>
          <cell r="D691" t="e">
            <v>#VALUE!</v>
          </cell>
          <cell r="E691" t="e">
            <v>#VALUE!</v>
          </cell>
        </row>
        <row r="692">
          <cell r="B692" t="e">
            <v>#VALUE!</v>
          </cell>
          <cell r="C692" t="e">
            <v>#VALUE!</v>
          </cell>
          <cell r="D692" t="e">
            <v>#VALUE!</v>
          </cell>
          <cell r="E692" t="e">
            <v>#VALUE!</v>
          </cell>
        </row>
        <row r="693">
          <cell r="B693" t="e">
            <v>#VALUE!</v>
          </cell>
          <cell r="C693" t="e">
            <v>#VALUE!</v>
          </cell>
          <cell r="D693" t="e">
            <v>#VALUE!</v>
          </cell>
          <cell r="E693" t="e">
            <v>#VALUE!</v>
          </cell>
        </row>
        <row r="694">
          <cell r="B694" t="e">
            <v>#VALUE!</v>
          </cell>
          <cell r="C694" t="e">
            <v>#VALUE!</v>
          </cell>
          <cell r="D694" t="e">
            <v>#VALUE!</v>
          </cell>
          <cell r="E694" t="e">
            <v>#VALUE!</v>
          </cell>
        </row>
        <row r="695">
          <cell r="B695" t="e">
            <v>#VALUE!</v>
          </cell>
          <cell r="C695" t="e">
            <v>#VALUE!</v>
          </cell>
          <cell r="D695" t="e">
            <v>#VALUE!</v>
          </cell>
          <cell r="E695" t="e">
            <v>#VALUE!</v>
          </cell>
        </row>
        <row r="696">
          <cell r="B696" t="e">
            <v>#VALUE!</v>
          </cell>
          <cell r="C696" t="e">
            <v>#VALUE!</v>
          </cell>
          <cell r="D696" t="e">
            <v>#VALUE!</v>
          </cell>
          <cell r="E696" t="e">
            <v>#VALUE!</v>
          </cell>
        </row>
        <row r="697">
          <cell r="B697" t="e">
            <v>#VALUE!</v>
          </cell>
          <cell r="C697" t="e">
            <v>#VALUE!</v>
          </cell>
          <cell r="D697" t="e">
            <v>#VALUE!</v>
          </cell>
          <cell r="E697" t="e">
            <v>#VALUE!</v>
          </cell>
        </row>
        <row r="698">
          <cell r="B698" t="e">
            <v>#VALUE!</v>
          </cell>
          <cell r="C698" t="e">
            <v>#VALUE!</v>
          </cell>
          <cell r="D698" t="e">
            <v>#VALUE!</v>
          </cell>
          <cell r="E698" t="e">
            <v>#VALUE!</v>
          </cell>
        </row>
        <row r="699">
          <cell r="B699" t="e">
            <v>#VALUE!</v>
          </cell>
          <cell r="C699" t="e">
            <v>#VALUE!</v>
          </cell>
          <cell r="D699" t="e">
            <v>#VALUE!</v>
          </cell>
          <cell r="E699" t="e">
            <v>#VALUE!</v>
          </cell>
        </row>
        <row r="700">
          <cell r="B700" t="e">
            <v>#VALUE!</v>
          </cell>
          <cell r="C700" t="e">
            <v>#VALUE!</v>
          </cell>
          <cell r="D700" t="e">
            <v>#VALUE!</v>
          </cell>
          <cell r="E700" t="e">
            <v>#VALUE!</v>
          </cell>
        </row>
        <row r="701">
          <cell r="B701" t="e">
            <v>#VALUE!</v>
          </cell>
          <cell r="C701" t="e">
            <v>#VALUE!</v>
          </cell>
          <cell r="D701" t="e">
            <v>#VALUE!</v>
          </cell>
          <cell r="E701" t="e">
            <v>#VALUE!</v>
          </cell>
        </row>
        <row r="702">
          <cell r="B702" t="e">
            <v>#VALUE!</v>
          </cell>
          <cell r="C702" t="e">
            <v>#VALUE!</v>
          </cell>
          <cell r="D702" t="e">
            <v>#VALUE!</v>
          </cell>
          <cell r="E702" t="e">
            <v>#VALUE!</v>
          </cell>
        </row>
        <row r="703">
          <cell r="B703" t="e">
            <v>#VALUE!</v>
          </cell>
          <cell r="C703" t="e">
            <v>#VALUE!</v>
          </cell>
          <cell r="D703" t="e">
            <v>#VALUE!</v>
          </cell>
          <cell r="E703" t="e">
            <v>#VALUE!</v>
          </cell>
        </row>
        <row r="704">
          <cell r="B704" t="e">
            <v>#VALUE!</v>
          </cell>
          <cell r="C704" t="e">
            <v>#VALUE!</v>
          </cell>
          <cell r="D704" t="e">
            <v>#VALUE!</v>
          </cell>
          <cell r="E704" t="e">
            <v>#VALUE!</v>
          </cell>
        </row>
        <row r="705">
          <cell r="B705" t="e">
            <v>#VALUE!</v>
          </cell>
          <cell r="C705" t="e">
            <v>#VALUE!</v>
          </cell>
          <cell r="D705" t="e">
            <v>#VALUE!</v>
          </cell>
          <cell r="E705" t="e">
            <v>#VALUE!</v>
          </cell>
        </row>
        <row r="706">
          <cell r="B706" t="e">
            <v>#VALUE!</v>
          </cell>
          <cell r="C706" t="e">
            <v>#VALUE!</v>
          </cell>
          <cell r="D706" t="e">
            <v>#VALUE!</v>
          </cell>
          <cell r="E706" t="e">
            <v>#VALUE!</v>
          </cell>
        </row>
        <row r="707">
          <cell r="B707" t="e">
            <v>#VALUE!</v>
          </cell>
          <cell r="C707" t="e">
            <v>#VALUE!</v>
          </cell>
          <cell r="D707" t="e">
            <v>#VALUE!</v>
          </cell>
          <cell r="E707" t="e">
            <v>#VALUE!</v>
          </cell>
        </row>
        <row r="708">
          <cell r="B708" t="e">
            <v>#VALUE!</v>
          </cell>
          <cell r="C708" t="e">
            <v>#VALUE!</v>
          </cell>
          <cell r="D708" t="e">
            <v>#VALUE!</v>
          </cell>
          <cell r="E708" t="e">
            <v>#VALUE!</v>
          </cell>
        </row>
        <row r="709">
          <cell r="B709" t="e">
            <v>#VALUE!</v>
          </cell>
          <cell r="C709" t="e">
            <v>#VALUE!</v>
          </cell>
          <cell r="D709" t="e">
            <v>#VALUE!</v>
          </cell>
          <cell r="E709" t="e">
            <v>#VALUE!</v>
          </cell>
        </row>
        <row r="710">
          <cell r="B710" t="e">
            <v>#VALUE!</v>
          </cell>
          <cell r="C710" t="e">
            <v>#VALUE!</v>
          </cell>
          <cell r="D710" t="e">
            <v>#VALUE!</v>
          </cell>
          <cell r="E710" t="e">
            <v>#VALUE!</v>
          </cell>
        </row>
        <row r="711">
          <cell r="B711" t="e">
            <v>#VALUE!</v>
          </cell>
          <cell r="C711" t="e">
            <v>#VALUE!</v>
          </cell>
          <cell r="D711" t="e">
            <v>#VALUE!</v>
          </cell>
          <cell r="E711" t="e">
            <v>#VALUE!</v>
          </cell>
        </row>
        <row r="712">
          <cell r="B712" t="e">
            <v>#VALUE!</v>
          </cell>
          <cell r="C712" t="e">
            <v>#VALUE!</v>
          </cell>
          <cell r="D712" t="e">
            <v>#VALUE!</v>
          </cell>
          <cell r="E712" t="e">
            <v>#VALUE!</v>
          </cell>
        </row>
        <row r="713">
          <cell r="B713" t="e">
            <v>#VALUE!</v>
          </cell>
          <cell r="C713" t="e">
            <v>#VALUE!</v>
          </cell>
          <cell r="D713" t="e">
            <v>#VALUE!</v>
          </cell>
          <cell r="E713" t="e">
            <v>#VALUE!</v>
          </cell>
        </row>
        <row r="714">
          <cell r="B714" t="e">
            <v>#VALUE!</v>
          </cell>
          <cell r="C714" t="e">
            <v>#VALUE!</v>
          </cell>
          <cell r="D714" t="e">
            <v>#VALUE!</v>
          </cell>
          <cell r="E714" t="e">
            <v>#VALUE!</v>
          </cell>
        </row>
        <row r="715">
          <cell r="B715" t="e">
            <v>#VALUE!</v>
          </cell>
          <cell r="C715" t="e">
            <v>#VALUE!</v>
          </cell>
          <cell r="D715" t="e">
            <v>#VALUE!</v>
          </cell>
          <cell r="E715" t="e">
            <v>#VALUE!</v>
          </cell>
        </row>
        <row r="716">
          <cell r="B716" t="e">
            <v>#VALUE!</v>
          </cell>
          <cell r="C716" t="e">
            <v>#VALUE!</v>
          </cell>
          <cell r="D716" t="e">
            <v>#VALUE!</v>
          </cell>
          <cell r="E716" t="e">
            <v>#VALUE!</v>
          </cell>
        </row>
        <row r="717">
          <cell r="B717" t="e">
            <v>#VALUE!</v>
          </cell>
          <cell r="C717" t="e">
            <v>#VALUE!</v>
          </cell>
          <cell r="D717" t="e">
            <v>#VALUE!</v>
          </cell>
          <cell r="E717" t="e">
            <v>#VALUE!</v>
          </cell>
        </row>
        <row r="718">
          <cell r="B718" t="e">
            <v>#VALUE!</v>
          </cell>
          <cell r="C718" t="e">
            <v>#VALUE!</v>
          </cell>
          <cell r="D718" t="e">
            <v>#VALUE!</v>
          </cell>
          <cell r="E718" t="e">
            <v>#VALUE!</v>
          </cell>
        </row>
        <row r="719">
          <cell r="B719" t="e">
            <v>#VALUE!</v>
          </cell>
          <cell r="C719" t="e">
            <v>#VALUE!</v>
          </cell>
          <cell r="D719" t="e">
            <v>#VALUE!</v>
          </cell>
          <cell r="E719" t="e">
            <v>#VALUE!</v>
          </cell>
        </row>
        <row r="720">
          <cell r="B720" t="e">
            <v>#VALUE!</v>
          </cell>
          <cell r="C720" t="e">
            <v>#VALUE!</v>
          </cell>
          <cell r="D720" t="e">
            <v>#VALUE!</v>
          </cell>
          <cell r="E720" t="e">
            <v>#VALUE!</v>
          </cell>
        </row>
        <row r="721">
          <cell r="B721" t="e">
            <v>#VALUE!</v>
          </cell>
          <cell r="C721" t="e">
            <v>#VALUE!</v>
          </cell>
          <cell r="D721" t="e">
            <v>#VALUE!</v>
          </cell>
          <cell r="E721" t="e">
            <v>#VALUE!</v>
          </cell>
        </row>
        <row r="722">
          <cell r="B722" t="e">
            <v>#VALUE!</v>
          </cell>
          <cell r="C722" t="e">
            <v>#VALUE!</v>
          </cell>
          <cell r="D722" t="e">
            <v>#VALUE!</v>
          </cell>
          <cell r="E722" t="e">
            <v>#VALUE!</v>
          </cell>
        </row>
        <row r="723">
          <cell r="B723" t="e">
            <v>#VALUE!</v>
          </cell>
          <cell r="C723" t="e">
            <v>#VALUE!</v>
          </cell>
          <cell r="D723" t="e">
            <v>#VALUE!</v>
          </cell>
          <cell r="E723" t="e">
            <v>#VALUE!</v>
          </cell>
        </row>
        <row r="724">
          <cell r="B724" t="e">
            <v>#VALUE!</v>
          </cell>
          <cell r="C724" t="e">
            <v>#VALUE!</v>
          </cell>
          <cell r="D724" t="e">
            <v>#VALUE!</v>
          </cell>
          <cell r="E724" t="e">
            <v>#VALUE!</v>
          </cell>
        </row>
        <row r="725">
          <cell r="B725" t="e">
            <v>#VALUE!</v>
          </cell>
          <cell r="C725" t="e">
            <v>#VALUE!</v>
          </cell>
          <cell r="D725" t="e">
            <v>#VALUE!</v>
          </cell>
          <cell r="E725" t="e">
            <v>#VALUE!</v>
          </cell>
        </row>
        <row r="726">
          <cell r="B726" t="e">
            <v>#VALUE!</v>
          </cell>
          <cell r="C726" t="e">
            <v>#VALUE!</v>
          </cell>
          <cell r="D726" t="e">
            <v>#VALUE!</v>
          </cell>
          <cell r="E726" t="e">
            <v>#VALUE!</v>
          </cell>
        </row>
        <row r="727">
          <cell r="B727" t="e">
            <v>#VALUE!</v>
          </cell>
          <cell r="C727" t="e">
            <v>#VALUE!</v>
          </cell>
          <cell r="D727" t="e">
            <v>#VALUE!</v>
          </cell>
          <cell r="E727" t="e">
            <v>#VALUE!</v>
          </cell>
        </row>
        <row r="728">
          <cell r="B728" t="e">
            <v>#VALUE!</v>
          </cell>
          <cell r="C728" t="e">
            <v>#VALUE!</v>
          </cell>
          <cell r="D728" t="e">
            <v>#VALUE!</v>
          </cell>
          <cell r="E728" t="e">
            <v>#VALUE!</v>
          </cell>
        </row>
        <row r="729">
          <cell r="B729" t="e">
            <v>#VALUE!</v>
          </cell>
          <cell r="C729" t="e">
            <v>#VALUE!</v>
          </cell>
          <cell r="D729" t="e">
            <v>#VALUE!</v>
          </cell>
          <cell r="E729" t="e">
            <v>#VALUE!</v>
          </cell>
        </row>
        <row r="730">
          <cell r="B730" t="e">
            <v>#VALUE!</v>
          </cell>
          <cell r="C730" t="e">
            <v>#VALUE!</v>
          </cell>
          <cell r="D730" t="e">
            <v>#VALUE!</v>
          </cell>
          <cell r="E730" t="e">
            <v>#VALUE!</v>
          </cell>
        </row>
        <row r="731">
          <cell r="B731" t="e">
            <v>#VALUE!</v>
          </cell>
          <cell r="C731" t="e">
            <v>#VALUE!</v>
          </cell>
          <cell r="D731" t="e">
            <v>#VALUE!</v>
          </cell>
          <cell r="E731" t="e">
            <v>#VALUE!</v>
          </cell>
        </row>
        <row r="732">
          <cell r="B732" t="e">
            <v>#VALUE!</v>
          </cell>
          <cell r="C732" t="e">
            <v>#VALUE!</v>
          </cell>
          <cell r="D732" t="e">
            <v>#VALUE!</v>
          </cell>
          <cell r="E732" t="e">
            <v>#VALUE!</v>
          </cell>
        </row>
        <row r="733">
          <cell r="B733" t="e">
            <v>#VALUE!</v>
          </cell>
          <cell r="C733" t="e">
            <v>#VALUE!</v>
          </cell>
          <cell r="D733" t="e">
            <v>#VALUE!</v>
          </cell>
          <cell r="E733" t="e">
            <v>#VALUE!</v>
          </cell>
        </row>
        <row r="734">
          <cell r="B734" t="e">
            <v>#VALUE!</v>
          </cell>
          <cell r="C734" t="e">
            <v>#VALUE!</v>
          </cell>
          <cell r="D734" t="e">
            <v>#VALUE!</v>
          </cell>
          <cell r="E734" t="e">
            <v>#VALUE!</v>
          </cell>
        </row>
        <row r="735">
          <cell r="B735" t="e">
            <v>#VALUE!</v>
          </cell>
          <cell r="C735" t="e">
            <v>#VALUE!</v>
          </cell>
          <cell r="D735" t="e">
            <v>#VALUE!</v>
          </cell>
          <cell r="E735" t="e">
            <v>#VALUE!</v>
          </cell>
        </row>
        <row r="736">
          <cell r="B736" t="e">
            <v>#VALUE!</v>
          </cell>
          <cell r="C736" t="e">
            <v>#VALUE!</v>
          </cell>
          <cell r="D736" t="e">
            <v>#VALUE!</v>
          </cell>
          <cell r="E736" t="e">
            <v>#VALUE!</v>
          </cell>
        </row>
        <row r="737">
          <cell r="B737" t="e">
            <v>#VALUE!</v>
          </cell>
          <cell r="C737" t="e">
            <v>#VALUE!</v>
          </cell>
          <cell r="D737" t="e">
            <v>#VALUE!</v>
          </cell>
          <cell r="E737" t="e">
            <v>#VALUE!</v>
          </cell>
        </row>
        <row r="738">
          <cell r="B738" t="e">
            <v>#VALUE!</v>
          </cell>
          <cell r="C738" t="e">
            <v>#VALUE!</v>
          </cell>
          <cell r="D738" t="e">
            <v>#VALUE!</v>
          </cell>
          <cell r="E738" t="e">
            <v>#VALUE!</v>
          </cell>
        </row>
        <row r="739">
          <cell r="B739" t="e">
            <v>#VALUE!</v>
          </cell>
          <cell r="C739" t="e">
            <v>#VALUE!</v>
          </cell>
          <cell r="D739" t="e">
            <v>#VALUE!</v>
          </cell>
          <cell r="E739" t="e">
            <v>#VALUE!</v>
          </cell>
        </row>
        <row r="740">
          <cell r="B740" t="e">
            <v>#VALUE!</v>
          </cell>
          <cell r="C740" t="e">
            <v>#VALUE!</v>
          </cell>
          <cell r="D740" t="e">
            <v>#VALUE!</v>
          </cell>
          <cell r="E740" t="e">
            <v>#VALUE!</v>
          </cell>
        </row>
        <row r="741">
          <cell r="B741" t="e">
            <v>#VALUE!</v>
          </cell>
          <cell r="C741" t="e">
            <v>#VALUE!</v>
          </cell>
          <cell r="D741" t="e">
            <v>#VALUE!</v>
          </cell>
          <cell r="E741" t="e">
            <v>#VALUE!</v>
          </cell>
        </row>
        <row r="742">
          <cell r="B742" t="e">
            <v>#VALUE!</v>
          </cell>
          <cell r="C742" t="e">
            <v>#VALUE!</v>
          </cell>
          <cell r="D742" t="e">
            <v>#VALUE!</v>
          </cell>
          <cell r="E742" t="e">
            <v>#VALUE!</v>
          </cell>
        </row>
        <row r="743">
          <cell r="B743" t="e">
            <v>#VALUE!</v>
          </cell>
          <cell r="C743" t="e">
            <v>#VALUE!</v>
          </cell>
          <cell r="D743" t="e">
            <v>#VALUE!</v>
          </cell>
          <cell r="E743" t="e">
            <v>#VALUE!</v>
          </cell>
        </row>
        <row r="744">
          <cell r="B744" t="e">
            <v>#VALUE!</v>
          </cell>
          <cell r="C744" t="e">
            <v>#VALUE!</v>
          </cell>
          <cell r="D744" t="e">
            <v>#VALUE!</v>
          </cell>
          <cell r="E744" t="e">
            <v>#VALUE!</v>
          </cell>
        </row>
        <row r="745">
          <cell r="B745" t="e">
            <v>#VALUE!</v>
          </cell>
          <cell r="C745" t="e">
            <v>#VALUE!</v>
          </cell>
          <cell r="D745" t="e">
            <v>#VALUE!</v>
          </cell>
          <cell r="E745" t="e">
            <v>#VALUE!</v>
          </cell>
        </row>
        <row r="746">
          <cell r="B746" t="e">
            <v>#VALUE!</v>
          </cell>
          <cell r="C746" t="e">
            <v>#VALUE!</v>
          </cell>
          <cell r="D746" t="e">
            <v>#VALUE!</v>
          </cell>
          <cell r="E746" t="e">
            <v>#VALUE!</v>
          </cell>
        </row>
        <row r="747">
          <cell r="B747" t="e">
            <v>#VALUE!</v>
          </cell>
          <cell r="C747" t="e">
            <v>#VALUE!</v>
          </cell>
          <cell r="D747" t="e">
            <v>#VALUE!</v>
          </cell>
          <cell r="E747" t="e">
            <v>#VALUE!</v>
          </cell>
        </row>
        <row r="748">
          <cell r="B748" t="e">
            <v>#VALUE!</v>
          </cell>
          <cell r="C748" t="e">
            <v>#VALUE!</v>
          </cell>
          <cell r="D748" t="e">
            <v>#VALUE!</v>
          </cell>
          <cell r="E748" t="e">
            <v>#VALUE!</v>
          </cell>
        </row>
        <row r="749">
          <cell r="B749" t="e">
            <v>#VALUE!</v>
          </cell>
          <cell r="C749" t="e">
            <v>#VALUE!</v>
          </cell>
          <cell r="D749" t="e">
            <v>#VALUE!</v>
          </cell>
          <cell r="E749" t="e">
            <v>#VALUE!</v>
          </cell>
        </row>
        <row r="750">
          <cell r="B750" t="e">
            <v>#VALUE!</v>
          </cell>
          <cell r="C750" t="e">
            <v>#VALUE!</v>
          </cell>
          <cell r="D750" t="e">
            <v>#VALUE!</v>
          </cell>
          <cell r="E750" t="e">
            <v>#VALUE!</v>
          </cell>
        </row>
        <row r="751">
          <cell r="B751" t="e">
            <v>#VALUE!</v>
          </cell>
          <cell r="C751" t="e">
            <v>#VALUE!</v>
          </cell>
          <cell r="D751" t="e">
            <v>#VALUE!</v>
          </cell>
          <cell r="E751" t="e">
            <v>#VALUE!</v>
          </cell>
        </row>
        <row r="752">
          <cell r="B752" t="e">
            <v>#VALUE!</v>
          </cell>
          <cell r="C752" t="e">
            <v>#VALUE!</v>
          </cell>
          <cell r="D752" t="e">
            <v>#VALUE!</v>
          </cell>
          <cell r="E752" t="e">
            <v>#VALUE!</v>
          </cell>
        </row>
        <row r="753">
          <cell r="B753" t="e">
            <v>#VALUE!</v>
          </cell>
          <cell r="C753" t="e">
            <v>#VALUE!</v>
          </cell>
          <cell r="D753" t="e">
            <v>#VALUE!</v>
          </cell>
          <cell r="E753" t="e">
            <v>#VALUE!</v>
          </cell>
        </row>
        <row r="754">
          <cell r="B754" t="e">
            <v>#VALUE!</v>
          </cell>
          <cell r="C754" t="e">
            <v>#VALUE!</v>
          </cell>
          <cell r="D754" t="e">
            <v>#VALUE!</v>
          </cell>
          <cell r="E754" t="e">
            <v>#VALUE!</v>
          </cell>
        </row>
        <row r="755">
          <cell r="B755" t="e">
            <v>#VALUE!</v>
          </cell>
          <cell r="C755" t="e">
            <v>#VALUE!</v>
          </cell>
          <cell r="D755" t="e">
            <v>#VALUE!</v>
          </cell>
          <cell r="E755" t="e">
            <v>#VALUE!</v>
          </cell>
        </row>
        <row r="756">
          <cell r="B756" t="e">
            <v>#VALUE!</v>
          </cell>
          <cell r="C756" t="e">
            <v>#VALUE!</v>
          </cell>
          <cell r="D756" t="e">
            <v>#VALUE!</v>
          </cell>
          <cell r="E756" t="e">
            <v>#VALUE!</v>
          </cell>
        </row>
        <row r="757">
          <cell r="B757" t="e">
            <v>#VALUE!</v>
          </cell>
          <cell r="C757" t="e">
            <v>#VALUE!</v>
          </cell>
          <cell r="D757" t="e">
            <v>#VALUE!</v>
          </cell>
          <cell r="E757" t="e">
            <v>#VALUE!</v>
          </cell>
        </row>
        <row r="758">
          <cell r="B758" t="e">
            <v>#VALUE!</v>
          </cell>
          <cell r="C758" t="e">
            <v>#VALUE!</v>
          </cell>
          <cell r="D758" t="e">
            <v>#VALUE!</v>
          </cell>
          <cell r="E758" t="e">
            <v>#VALUE!</v>
          </cell>
        </row>
        <row r="759">
          <cell r="B759" t="e">
            <v>#VALUE!</v>
          </cell>
          <cell r="C759" t="e">
            <v>#VALUE!</v>
          </cell>
          <cell r="D759" t="e">
            <v>#VALUE!</v>
          </cell>
          <cell r="E759" t="e">
            <v>#VALUE!</v>
          </cell>
        </row>
        <row r="760">
          <cell r="B760" t="e">
            <v>#VALUE!</v>
          </cell>
          <cell r="C760" t="e">
            <v>#VALUE!</v>
          </cell>
          <cell r="D760" t="e">
            <v>#VALUE!</v>
          </cell>
          <cell r="E760" t="e">
            <v>#VALUE!</v>
          </cell>
        </row>
        <row r="761">
          <cell r="B761" t="e">
            <v>#VALUE!</v>
          </cell>
          <cell r="C761" t="e">
            <v>#VALUE!</v>
          </cell>
          <cell r="D761" t="e">
            <v>#VALUE!</v>
          </cell>
          <cell r="E761" t="e">
            <v>#VALUE!</v>
          </cell>
        </row>
        <row r="762">
          <cell r="B762" t="e">
            <v>#VALUE!</v>
          </cell>
          <cell r="C762" t="e">
            <v>#VALUE!</v>
          </cell>
          <cell r="D762" t="e">
            <v>#VALUE!</v>
          </cell>
          <cell r="E762" t="e">
            <v>#VALUE!</v>
          </cell>
        </row>
        <row r="763">
          <cell r="B763" t="e">
            <v>#VALUE!</v>
          </cell>
          <cell r="C763" t="e">
            <v>#VALUE!</v>
          </cell>
          <cell r="D763" t="e">
            <v>#VALUE!</v>
          </cell>
          <cell r="E763" t="e">
            <v>#VALUE!</v>
          </cell>
        </row>
        <row r="764">
          <cell r="B764" t="e">
            <v>#VALUE!</v>
          </cell>
          <cell r="C764" t="e">
            <v>#VALUE!</v>
          </cell>
          <cell r="D764" t="e">
            <v>#VALUE!</v>
          </cell>
          <cell r="E764" t="e">
            <v>#VALUE!</v>
          </cell>
        </row>
        <row r="765">
          <cell r="B765" t="e">
            <v>#VALUE!</v>
          </cell>
          <cell r="C765" t="e">
            <v>#VALUE!</v>
          </cell>
          <cell r="D765" t="e">
            <v>#VALUE!</v>
          </cell>
          <cell r="E765" t="e">
            <v>#VALUE!</v>
          </cell>
        </row>
        <row r="766">
          <cell r="B766" t="e">
            <v>#VALUE!</v>
          </cell>
          <cell r="C766" t="e">
            <v>#VALUE!</v>
          </cell>
          <cell r="D766" t="e">
            <v>#VALUE!</v>
          </cell>
          <cell r="E766" t="e">
            <v>#VALUE!</v>
          </cell>
        </row>
        <row r="767">
          <cell r="B767" t="e">
            <v>#VALUE!</v>
          </cell>
          <cell r="C767" t="e">
            <v>#VALUE!</v>
          </cell>
          <cell r="D767" t="e">
            <v>#VALUE!</v>
          </cell>
          <cell r="E767" t="e">
            <v>#VALUE!</v>
          </cell>
        </row>
        <row r="768">
          <cell r="B768" t="e">
            <v>#VALUE!</v>
          </cell>
          <cell r="C768" t="e">
            <v>#VALUE!</v>
          </cell>
          <cell r="D768" t="e">
            <v>#VALUE!</v>
          </cell>
          <cell r="E768" t="e">
            <v>#VALUE!</v>
          </cell>
        </row>
        <row r="769">
          <cell r="B769" t="e">
            <v>#VALUE!</v>
          </cell>
          <cell r="C769" t="e">
            <v>#VALUE!</v>
          </cell>
          <cell r="D769" t="e">
            <v>#VALUE!</v>
          </cell>
          <cell r="E769" t="e">
            <v>#VALUE!</v>
          </cell>
        </row>
        <row r="770">
          <cell r="B770" t="e">
            <v>#VALUE!</v>
          </cell>
          <cell r="C770" t="e">
            <v>#VALUE!</v>
          </cell>
          <cell r="D770" t="e">
            <v>#VALUE!</v>
          </cell>
          <cell r="E770" t="e">
            <v>#VALUE!</v>
          </cell>
        </row>
        <row r="771">
          <cell r="B771" t="e">
            <v>#VALUE!</v>
          </cell>
          <cell r="C771" t="e">
            <v>#VALUE!</v>
          </cell>
          <cell r="D771" t="e">
            <v>#VALUE!</v>
          </cell>
          <cell r="E771" t="e">
            <v>#VALUE!</v>
          </cell>
        </row>
        <row r="772">
          <cell r="B772" t="e">
            <v>#VALUE!</v>
          </cell>
          <cell r="C772" t="e">
            <v>#VALUE!</v>
          </cell>
          <cell r="D772" t="e">
            <v>#VALUE!</v>
          </cell>
          <cell r="E772" t="e">
            <v>#VALUE!</v>
          </cell>
        </row>
        <row r="773">
          <cell r="B773" t="e">
            <v>#VALUE!</v>
          </cell>
          <cell r="C773" t="e">
            <v>#VALUE!</v>
          </cell>
          <cell r="D773" t="e">
            <v>#VALUE!</v>
          </cell>
          <cell r="E773" t="e">
            <v>#VALUE!</v>
          </cell>
        </row>
        <row r="774">
          <cell r="B774" t="e">
            <v>#VALUE!</v>
          </cell>
          <cell r="C774" t="e">
            <v>#VALUE!</v>
          </cell>
          <cell r="D774" t="e">
            <v>#VALUE!</v>
          </cell>
          <cell r="E774" t="e">
            <v>#VALUE!</v>
          </cell>
        </row>
        <row r="775">
          <cell r="B775" t="e">
            <v>#VALUE!</v>
          </cell>
          <cell r="C775" t="e">
            <v>#VALUE!</v>
          </cell>
          <cell r="D775" t="e">
            <v>#VALUE!</v>
          </cell>
          <cell r="E775" t="e">
            <v>#VALUE!</v>
          </cell>
        </row>
        <row r="776">
          <cell r="B776" t="e">
            <v>#VALUE!</v>
          </cell>
          <cell r="C776" t="e">
            <v>#VALUE!</v>
          </cell>
          <cell r="D776" t="e">
            <v>#VALUE!</v>
          </cell>
          <cell r="E776" t="e">
            <v>#VALUE!</v>
          </cell>
        </row>
        <row r="777">
          <cell r="B777" t="e">
            <v>#VALUE!</v>
          </cell>
          <cell r="C777" t="e">
            <v>#VALUE!</v>
          </cell>
          <cell r="D777" t="e">
            <v>#VALUE!</v>
          </cell>
          <cell r="E777" t="e">
            <v>#VALUE!</v>
          </cell>
        </row>
        <row r="778">
          <cell r="B778" t="e">
            <v>#VALUE!</v>
          </cell>
          <cell r="C778" t="e">
            <v>#VALUE!</v>
          </cell>
          <cell r="D778" t="e">
            <v>#VALUE!</v>
          </cell>
          <cell r="E778" t="e">
            <v>#VALUE!</v>
          </cell>
        </row>
        <row r="779">
          <cell r="B779" t="e">
            <v>#VALUE!</v>
          </cell>
          <cell r="C779" t="e">
            <v>#VALUE!</v>
          </cell>
          <cell r="D779" t="e">
            <v>#VALUE!</v>
          </cell>
          <cell r="E779" t="e">
            <v>#VALUE!</v>
          </cell>
        </row>
        <row r="780">
          <cell r="B780" t="e">
            <v>#VALUE!</v>
          </cell>
          <cell r="C780" t="e">
            <v>#VALUE!</v>
          </cell>
          <cell r="D780" t="e">
            <v>#VALUE!</v>
          </cell>
          <cell r="E780" t="e">
            <v>#VALUE!</v>
          </cell>
        </row>
        <row r="781">
          <cell r="B781" t="e">
            <v>#VALUE!</v>
          </cell>
          <cell r="C781" t="e">
            <v>#VALUE!</v>
          </cell>
          <cell r="D781" t="e">
            <v>#VALUE!</v>
          </cell>
          <cell r="E781" t="e">
            <v>#VALUE!</v>
          </cell>
        </row>
        <row r="782">
          <cell r="B782" t="e">
            <v>#VALUE!</v>
          </cell>
          <cell r="C782" t="e">
            <v>#VALUE!</v>
          </cell>
          <cell r="D782" t="e">
            <v>#VALUE!</v>
          </cell>
          <cell r="E782" t="e">
            <v>#VALUE!</v>
          </cell>
        </row>
        <row r="783">
          <cell r="B783" t="e">
            <v>#VALUE!</v>
          </cell>
          <cell r="C783" t="e">
            <v>#VALUE!</v>
          </cell>
          <cell r="D783" t="e">
            <v>#VALUE!</v>
          </cell>
          <cell r="E783" t="e">
            <v>#VALUE!</v>
          </cell>
        </row>
        <row r="784">
          <cell r="B784" t="e">
            <v>#VALUE!</v>
          </cell>
          <cell r="C784" t="e">
            <v>#VALUE!</v>
          </cell>
          <cell r="D784" t="e">
            <v>#VALUE!</v>
          </cell>
          <cell r="E784" t="e">
            <v>#VALUE!</v>
          </cell>
        </row>
        <row r="785">
          <cell r="B785" t="e">
            <v>#VALUE!</v>
          </cell>
          <cell r="C785" t="e">
            <v>#VALUE!</v>
          </cell>
          <cell r="D785" t="e">
            <v>#VALUE!</v>
          </cell>
          <cell r="E785" t="e">
            <v>#VALUE!</v>
          </cell>
        </row>
        <row r="786">
          <cell r="B786" t="e">
            <v>#VALUE!</v>
          </cell>
          <cell r="C786" t="e">
            <v>#VALUE!</v>
          </cell>
          <cell r="D786" t="e">
            <v>#VALUE!</v>
          </cell>
          <cell r="E786" t="e">
            <v>#VALUE!</v>
          </cell>
        </row>
        <row r="787">
          <cell r="B787" t="e">
            <v>#VALUE!</v>
          </cell>
          <cell r="C787" t="e">
            <v>#VALUE!</v>
          </cell>
          <cell r="D787" t="e">
            <v>#VALUE!</v>
          </cell>
          <cell r="E787" t="e">
            <v>#VALUE!</v>
          </cell>
        </row>
        <row r="788">
          <cell r="B788" t="e">
            <v>#VALUE!</v>
          </cell>
          <cell r="C788" t="e">
            <v>#VALUE!</v>
          </cell>
          <cell r="D788" t="e">
            <v>#VALUE!</v>
          </cell>
          <cell r="E788" t="e">
            <v>#VALUE!</v>
          </cell>
        </row>
        <row r="789">
          <cell r="B789" t="e">
            <v>#VALUE!</v>
          </cell>
          <cell r="C789" t="e">
            <v>#VALUE!</v>
          </cell>
          <cell r="D789" t="e">
            <v>#VALUE!</v>
          </cell>
          <cell r="E789" t="e">
            <v>#VALUE!</v>
          </cell>
        </row>
        <row r="790">
          <cell r="B790" t="e">
            <v>#VALUE!</v>
          </cell>
          <cell r="C790" t="e">
            <v>#VALUE!</v>
          </cell>
          <cell r="D790" t="e">
            <v>#VALUE!</v>
          </cell>
          <cell r="E790" t="e">
            <v>#VALUE!</v>
          </cell>
        </row>
        <row r="791">
          <cell r="B791" t="e">
            <v>#VALUE!</v>
          </cell>
          <cell r="C791" t="e">
            <v>#VALUE!</v>
          </cell>
          <cell r="D791" t="e">
            <v>#VALUE!</v>
          </cell>
          <cell r="E791" t="e">
            <v>#VALUE!</v>
          </cell>
        </row>
        <row r="792">
          <cell r="B792" t="e">
            <v>#VALUE!</v>
          </cell>
          <cell r="C792" t="e">
            <v>#VALUE!</v>
          </cell>
          <cell r="D792" t="e">
            <v>#VALUE!</v>
          </cell>
          <cell r="E792" t="e">
            <v>#VALUE!</v>
          </cell>
        </row>
        <row r="793">
          <cell r="B793" t="e">
            <v>#VALUE!</v>
          </cell>
          <cell r="C793" t="e">
            <v>#VALUE!</v>
          </cell>
          <cell r="D793" t="e">
            <v>#VALUE!</v>
          </cell>
          <cell r="E793" t="e">
            <v>#VALUE!</v>
          </cell>
        </row>
        <row r="794">
          <cell r="B794" t="e">
            <v>#VALUE!</v>
          </cell>
          <cell r="C794" t="e">
            <v>#VALUE!</v>
          </cell>
          <cell r="D794" t="e">
            <v>#VALUE!</v>
          </cell>
          <cell r="E794" t="e">
            <v>#VALUE!</v>
          </cell>
        </row>
        <row r="795">
          <cell r="B795" t="e">
            <v>#VALUE!</v>
          </cell>
          <cell r="C795" t="e">
            <v>#VALUE!</v>
          </cell>
          <cell r="D795" t="e">
            <v>#VALUE!</v>
          </cell>
          <cell r="E795" t="e">
            <v>#VALUE!</v>
          </cell>
        </row>
        <row r="796">
          <cell r="B796" t="e">
            <v>#VALUE!</v>
          </cell>
          <cell r="C796" t="e">
            <v>#VALUE!</v>
          </cell>
          <cell r="D796" t="e">
            <v>#VALUE!</v>
          </cell>
          <cell r="E796" t="e">
            <v>#VALUE!</v>
          </cell>
        </row>
        <row r="797">
          <cell r="B797" t="e">
            <v>#VALUE!</v>
          </cell>
          <cell r="C797" t="e">
            <v>#VALUE!</v>
          </cell>
          <cell r="D797" t="e">
            <v>#VALUE!</v>
          </cell>
          <cell r="E797" t="e">
            <v>#VALUE!</v>
          </cell>
        </row>
        <row r="798">
          <cell r="B798" t="e">
            <v>#VALUE!</v>
          </cell>
          <cell r="C798" t="e">
            <v>#VALUE!</v>
          </cell>
          <cell r="D798" t="e">
            <v>#VALUE!</v>
          </cell>
          <cell r="E798" t="e">
            <v>#VALUE!</v>
          </cell>
        </row>
        <row r="799">
          <cell r="B799" t="e">
            <v>#VALUE!</v>
          </cell>
          <cell r="C799" t="e">
            <v>#VALUE!</v>
          </cell>
          <cell r="D799" t="e">
            <v>#VALUE!</v>
          </cell>
          <cell r="E799" t="e">
            <v>#VALUE!</v>
          </cell>
        </row>
        <row r="800">
          <cell r="B800" t="e">
            <v>#VALUE!</v>
          </cell>
          <cell r="C800" t="e">
            <v>#VALUE!</v>
          </cell>
          <cell r="D800" t="e">
            <v>#VALUE!</v>
          </cell>
          <cell r="E800" t="e">
            <v>#VALUE!</v>
          </cell>
        </row>
        <row r="801">
          <cell r="B801" t="e">
            <v>#VALUE!</v>
          </cell>
          <cell r="C801" t="e">
            <v>#VALUE!</v>
          </cell>
          <cell r="D801" t="e">
            <v>#VALUE!</v>
          </cell>
          <cell r="E801" t="e">
            <v>#VALUE!</v>
          </cell>
        </row>
        <row r="802">
          <cell r="B802" t="e">
            <v>#VALUE!</v>
          </cell>
          <cell r="C802" t="e">
            <v>#VALUE!</v>
          </cell>
          <cell r="D802" t="e">
            <v>#VALUE!</v>
          </cell>
          <cell r="E802" t="e">
            <v>#VALUE!</v>
          </cell>
        </row>
        <row r="803">
          <cell r="B803" t="e">
            <v>#VALUE!</v>
          </cell>
          <cell r="C803" t="e">
            <v>#VALUE!</v>
          </cell>
          <cell r="D803" t="e">
            <v>#VALUE!</v>
          </cell>
          <cell r="E803" t="e">
            <v>#VALUE!</v>
          </cell>
        </row>
        <row r="804">
          <cell r="B804" t="e">
            <v>#VALUE!</v>
          </cell>
          <cell r="C804" t="e">
            <v>#VALUE!</v>
          </cell>
          <cell r="D804" t="e">
            <v>#VALUE!</v>
          </cell>
          <cell r="E804" t="e">
            <v>#VALUE!</v>
          </cell>
        </row>
        <row r="805">
          <cell r="B805" t="e">
            <v>#VALUE!</v>
          </cell>
          <cell r="C805" t="e">
            <v>#VALUE!</v>
          </cell>
          <cell r="D805" t="e">
            <v>#VALUE!</v>
          </cell>
          <cell r="E805" t="e">
            <v>#VALUE!</v>
          </cell>
        </row>
        <row r="806">
          <cell r="B806" t="e">
            <v>#VALUE!</v>
          </cell>
          <cell r="C806" t="e">
            <v>#VALUE!</v>
          </cell>
          <cell r="D806" t="e">
            <v>#VALUE!</v>
          </cell>
          <cell r="E806" t="e">
            <v>#VALUE!</v>
          </cell>
        </row>
        <row r="807">
          <cell r="B807" t="e">
            <v>#VALUE!</v>
          </cell>
          <cell r="C807" t="e">
            <v>#VALUE!</v>
          </cell>
          <cell r="D807" t="e">
            <v>#VALUE!</v>
          </cell>
          <cell r="E807" t="e">
            <v>#VALUE!</v>
          </cell>
        </row>
        <row r="808">
          <cell r="B808" t="e">
            <v>#VALUE!</v>
          </cell>
          <cell r="C808" t="e">
            <v>#VALUE!</v>
          </cell>
          <cell r="D808" t="e">
            <v>#VALUE!</v>
          </cell>
          <cell r="E808" t="e">
            <v>#VALUE!</v>
          </cell>
        </row>
        <row r="809">
          <cell r="B809" t="e">
            <v>#VALUE!</v>
          </cell>
          <cell r="C809" t="e">
            <v>#VALUE!</v>
          </cell>
          <cell r="D809" t="e">
            <v>#VALUE!</v>
          </cell>
          <cell r="E809" t="e">
            <v>#VALUE!</v>
          </cell>
        </row>
        <row r="810">
          <cell r="B810" t="e">
            <v>#VALUE!</v>
          </cell>
          <cell r="C810" t="e">
            <v>#VALUE!</v>
          </cell>
          <cell r="D810" t="e">
            <v>#VALUE!</v>
          </cell>
          <cell r="E810" t="e">
            <v>#VALUE!</v>
          </cell>
        </row>
        <row r="811">
          <cell r="B811" t="e">
            <v>#VALUE!</v>
          </cell>
          <cell r="C811" t="e">
            <v>#VALUE!</v>
          </cell>
          <cell r="D811" t="e">
            <v>#VALUE!</v>
          </cell>
          <cell r="E811" t="e">
            <v>#VALUE!</v>
          </cell>
        </row>
        <row r="812">
          <cell r="B812" t="e">
            <v>#VALUE!</v>
          </cell>
          <cell r="C812" t="e">
            <v>#VALUE!</v>
          </cell>
          <cell r="D812" t="e">
            <v>#VALUE!</v>
          </cell>
          <cell r="E812" t="e">
            <v>#VALUE!</v>
          </cell>
        </row>
        <row r="813">
          <cell r="B813" t="e">
            <v>#VALUE!</v>
          </cell>
          <cell r="C813" t="e">
            <v>#VALUE!</v>
          </cell>
          <cell r="D813" t="e">
            <v>#VALUE!</v>
          </cell>
          <cell r="E813" t="e">
            <v>#VALUE!</v>
          </cell>
        </row>
        <row r="814">
          <cell r="B814" t="e">
            <v>#VALUE!</v>
          </cell>
          <cell r="C814" t="e">
            <v>#VALUE!</v>
          </cell>
          <cell r="D814" t="e">
            <v>#VALUE!</v>
          </cell>
          <cell r="E814" t="e">
            <v>#VALUE!</v>
          </cell>
        </row>
        <row r="815">
          <cell r="B815" t="e">
            <v>#VALUE!</v>
          </cell>
          <cell r="C815" t="e">
            <v>#VALUE!</v>
          </cell>
          <cell r="D815" t="e">
            <v>#VALUE!</v>
          </cell>
          <cell r="E815" t="e">
            <v>#VALUE!</v>
          </cell>
        </row>
        <row r="816">
          <cell r="B816" t="e">
            <v>#VALUE!</v>
          </cell>
          <cell r="C816" t="e">
            <v>#VALUE!</v>
          </cell>
          <cell r="D816" t="e">
            <v>#VALUE!</v>
          </cell>
          <cell r="E816" t="e">
            <v>#VALUE!</v>
          </cell>
        </row>
        <row r="817">
          <cell r="B817" t="e">
            <v>#VALUE!</v>
          </cell>
          <cell r="C817" t="e">
            <v>#VALUE!</v>
          </cell>
          <cell r="D817" t="e">
            <v>#VALUE!</v>
          </cell>
          <cell r="E817" t="e">
            <v>#VALUE!</v>
          </cell>
        </row>
        <row r="818">
          <cell r="B818" t="e">
            <v>#VALUE!</v>
          </cell>
          <cell r="C818" t="e">
            <v>#VALUE!</v>
          </cell>
          <cell r="D818" t="e">
            <v>#VALUE!</v>
          </cell>
          <cell r="E818" t="e">
            <v>#VALUE!</v>
          </cell>
        </row>
        <row r="819">
          <cell r="B819" t="e">
            <v>#VALUE!</v>
          </cell>
          <cell r="C819" t="e">
            <v>#VALUE!</v>
          </cell>
          <cell r="D819" t="e">
            <v>#VALUE!</v>
          </cell>
          <cell r="E819" t="e">
            <v>#VALUE!</v>
          </cell>
        </row>
        <row r="820">
          <cell r="B820" t="e">
            <v>#VALUE!</v>
          </cell>
          <cell r="C820" t="e">
            <v>#VALUE!</v>
          </cell>
          <cell r="D820" t="e">
            <v>#VALUE!</v>
          </cell>
          <cell r="E820" t="e">
            <v>#VALUE!</v>
          </cell>
        </row>
        <row r="821">
          <cell r="B821" t="e">
            <v>#VALUE!</v>
          </cell>
          <cell r="C821" t="e">
            <v>#VALUE!</v>
          </cell>
          <cell r="D821" t="e">
            <v>#VALUE!</v>
          </cell>
          <cell r="E821" t="e">
            <v>#VALUE!</v>
          </cell>
        </row>
        <row r="822">
          <cell r="B822" t="e">
            <v>#VALUE!</v>
          </cell>
          <cell r="C822" t="e">
            <v>#VALUE!</v>
          </cell>
          <cell r="D822" t="e">
            <v>#VALUE!</v>
          </cell>
          <cell r="E822" t="e">
            <v>#VALUE!</v>
          </cell>
        </row>
        <row r="823">
          <cell r="B823" t="e">
            <v>#VALUE!</v>
          </cell>
          <cell r="C823" t="e">
            <v>#VALUE!</v>
          </cell>
          <cell r="D823" t="e">
            <v>#VALUE!</v>
          </cell>
          <cell r="E823" t="e">
            <v>#VALUE!</v>
          </cell>
        </row>
        <row r="824">
          <cell r="B824" t="e">
            <v>#VALUE!</v>
          </cell>
          <cell r="C824" t="e">
            <v>#VALUE!</v>
          </cell>
          <cell r="D824" t="e">
            <v>#VALUE!</v>
          </cell>
          <cell r="E824" t="e">
            <v>#VALUE!</v>
          </cell>
        </row>
        <row r="825">
          <cell r="B825" t="e">
            <v>#VALUE!</v>
          </cell>
          <cell r="C825" t="e">
            <v>#VALUE!</v>
          </cell>
          <cell r="D825" t="e">
            <v>#VALUE!</v>
          </cell>
          <cell r="E825" t="e">
            <v>#VALUE!</v>
          </cell>
        </row>
        <row r="826">
          <cell r="B826" t="e">
            <v>#VALUE!</v>
          </cell>
          <cell r="C826" t="e">
            <v>#VALUE!</v>
          </cell>
          <cell r="D826" t="e">
            <v>#VALUE!</v>
          </cell>
          <cell r="E826" t="e">
            <v>#VALUE!</v>
          </cell>
        </row>
        <row r="827">
          <cell r="B827" t="e">
            <v>#VALUE!</v>
          </cell>
          <cell r="C827" t="e">
            <v>#VALUE!</v>
          </cell>
          <cell r="D827" t="e">
            <v>#VALUE!</v>
          </cell>
          <cell r="E827" t="e">
            <v>#VALUE!</v>
          </cell>
        </row>
        <row r="828">
          <cell r="B828" t="e">
            <v>#VALUE!</v>
          </cell>
          <cell r="C828" t="e">
            <v>#VALUE!</v>
          </cell>
          <cell r="D828" t="e">
            <v>#VALUE!</v>
          </cell>
          <cell r="E828" t="e">
            <v>#VALUE!</v>
          </cell>
        </row>
        <row r="829">
          <cell r="B829" t="e">
            <v>#VALUE!</v>
          </cell>
          <cell r="C829" t="e">
            <v>#VALUE!</v>
          </cell>
          <cell r="D829" t="e">
            <v>#VALUE!</v>
          </cell>
          <cell r="E829" t="e">
            <v>#VALUE!</v>
          </cell>
        </row>
        <row r="830">
          <cell r="B830" t="e">
            <v>#VALUE!</v>
          </cell>
          <cell r="C830" t="e">
            <v>#VALUE!</v>
          </cell>
          <cell r="D830" t="e">
            <v>#VALUE!</v>
          </cell>
          <cell r="E830" t="e">
            <v>#VALUE!</v>
          </cell>
        </row>
        <row r="831">
          <cell r="B831" t="e">
            <v>#VALUE!</v>
          </cell>
          <cell r="C831" t="e">
            <v>#VALUE!</v>
          </cell>
          <cell r="D831" t="e">
            <v>#VALUE!</v>
          </cell>
          <cell r="E831" t="e">
            <v>#VALUE!</v>
          </cell>
        </row>
        <row r="832">
          <cell r="B832" t="e">
            <v>#VALUE!</v>
          </cell>
          <cell r="C832" t="e">
            <v>#VALUE!</v>
          </cell>
          <cell r="D832" t="e">
            <v>#VALUE!</v>
          </cell>
          <cell r="E832" t="e">
            <v>#VALUE!</v>
          </cell>
        </row>
        <row r="833">
          <cell r="B833" t="e">
            <v>#VALUE!</v>
          </cell>
          <cell r="C833" t="e">
            <v>#VALUE!</v>
          </cell>
          <cell r="D833" t="e">
            <v>#VALUE!</v>
          </cell>
          <cell r="E833" t="e">
            <v>#VALUE!</v>
          </cell>
        </row>
        <row r="834">
          <cell r="B834" t="e">
            <v>#VALUE!</v>
          </cell>
          <cell r="C834" t="e">
            <v>#VALUE!</v>
          </cell>
          <cell r="D834" t="e">
            <v>#VALUE!</v>
          </cell>
          <cell r="E834" t="e">
            <v>#VALUE!</v>
          </cell>
        </row>
        <row r="835">
          <cell r="B835" t="e">
            <v>#VALUE!</v>
          </cell>
          <cell r="C835" t="e">
            <v>#VALUE!</v>
          </cell>
          <cell r="D835" t="e">
            <v>#VALUE!</v>
          </cell>
          <cell r="E835" t="e">
            <v>#VALUE!</v>
          </cell>
        </row>
        <row r="836">
          <cell r="B836" t="e">
            <v>#VALUE!</v>
          </cell>
          <cell r="C836" t="e">
            <v>#VALUE!</v>
          </cell>
          <cell r="D836" t="e">
            <v>#VALUE!</v>
          </cell>
          <cell r="E836" t="e">
            <v>#VALUE!</v>
          </cell>
        </row>
        <row r="837">
          <cell r="B837" t="e">
            <v>#VALUE!</v>
          </cell>
          <cell r="C837" t="e">
            <v>#VALUE!</v>
          </cell>
          <cell r="D837" t="e">
            <v>#VALUE!</v>
          </cell>
          <cell r="E837" t="e">
            <v>#VALUE!</v>
          </cell>
        </row>
        <row r="838">
          <cell r="B838" t="e">
            <v>#VALUE!</v>
          </cell>
          <cell r="C838" t="e">
            <v>#VALUE!</v>
          </cell>
          <cell r="D838" t="e">
            <v>#VALUE!</v>
          </cell>
          <cell r="E838" t="e">
            <v>#VALUE!</v>
          </cell>
        </row>
        <row r="839">
          <cell r="B839" t="e">
            <v>#VALUE!</v>
          </cell>
          <cell r="C839" t="e">
            <v>#VALUE!</v>
          </cell>
          <cell r="D839" t="e">
            <v>#VALUE!</v>
          </cell>
          <cell r="E839" t="e">
            <v>#VALUE!</v>
          </cell>
        </row>
        <row r="840">
          <cell r="B840" t="e">
            <v>#VALUE!</v>
          </cell>
          <cell r="C840" t="e">
            <v>#VALUE!</v>
          </cell>
          <cell r="D840" t="e">
            <v>#VALUE!</v>
          </cell>
          <cell r="E840" t="e">
            <v>#VALUE!</v>
          </cell>
        </row>
        <row r="841">
          <cell r="B841" t="e">
            <v>#VALUE!</v>
          </cell>
          <cell r="C841" t="e">
            <v>#VALUE!</v>
          </cell>
          <cell r="D841" t="e">
            <v>#VALUE!</v>
          </cell>
          <cell r="E841" t="e">
            <v>#VALUE!</v>
          </cell>
        </row>
        <row r="842">
          <cell r="B842" t="e">
            <v>#VALUE!</v>
          </cell>
          <cell r="C842" t="e">
            <v>#VALUE!</v>
          </cell>
          <cell r="D842" t="e">
            <v>#VALUE!</v>
          </cell>
          <cell r="E842" t="e">
            <v>#VALUE!</v>
          </cell>
        </row>
        <row r="843">
          <cell r="B843" t="e">
            <v>#VALUE!</v>
          </cell>
          <cell r="C843" t="e">
            <v>#VALUE!</v>
          </cell>
          <cell r="D843" t="e">
            <v>#VALUE!</v>
          </cell>
          <cell r="E843" t="e">
            <v>#VALUE!</v>
          </cell>
        </row>
        <row r="844">
          <cell r="B844" t="e">
            <v>#VALUE!</v>
          </cell>
          <cell r="C844" t="e">
            <v>#VALUE!</v>
          </cell>
          <cell r="D844" t="e">
            <v>#VALUE!</v>
          </cell>
          <cell r="E844" t="e">
            <v>#VALUE!</v>
          </cell>
        </row>
        <row r="845">
          <cell r="B845" t="e">
            <v>#VALUE!</v>
          </cell>
          <cell r="C845" t="e">
            <v>#VALUE!</v>
          </cell>
          <cell r="D845" t="e">
            <v>#VALUE!</v>
          </cell>
          <cell r="E845" t="e">
            <v>#VALUE!</v>
          </cell>
        </row>
        <row r="846">
          <cell r="B846" t="e">
            <v>#VALUE!</v>
          </cell>
          <cell r="C846" t="e">
            <v>#VALUE!</v>
          </cell>
          <cell r="D846" t="e">
            <v>#VALUE!</v>
          </cell>
          <cell r="E846" t="e">
            <v>#VALUE!</v>
          </cell>
        </row>
        <row r="847">
          <cell r="B847" t="e">
            <v>#VALUE!</v>
          </cell>
          <cell r="C847" t="e">
            <v>#VALUE!</v>
          </cell>
          <cell r="D847" t="e">
            <v>#VALUE!</v>
          </cell>
          <cell r="E847" t="e">
            <v>#VALUE!</v>
          </cell>
        </row>
        <row r="848">
          <cell r="B848" t="e">
            <v>#VALUE!</v>
          </cell>
          <cell r="C848" t="e">
            <v>#VALUE!</v>
          </cell>
          <cell r="D848" t="e">
            <v>#VALUE!</v>
          </cell>
          <cell r="E848" t="e">
            <v>#VALUE!</v>
          </cell>
        </row>
        <row r="849">
          <cell r="B849" t="e">
            <v>#VALUE!</v>
          </cell>
          <cell r="C849" t="e">
            <v>#VALUE!</v>
          </cell>
          <cell r="D849" t="e">
            <v>#VALUE!</v>
          </cell>
          <cell r="E849" t="e">
            <v>#VALUE!</v>
          </cell>
        </row>
        <row r="850">
          <cell r="B850" t="e">
            <v>#VALUE!</v>
          </cell>
          <cell r="C850" t="e">
            <v>#VALUE!</v>
          </cell>
          <cell r="D850" t="e">
            <v>#VALUE!</v>
          </cell>
          <cell r="E850" t="e">
            <v>#VALUE!</v>
          </cell>
        </row>
        <row r="851">
          <cell r="B851" t="e">
            <v>#VALUE!</v>
          </cell>
          <cell r="C851" t="e">
            <v>#VALUE!</v>
          </cell>
          <cell r="D851" t="e">
            <v>#VALUE!</v>
          </cell>
          <cell r="E851" t="e">
            <v>#VALUE!</v>
          </cell>
        </row>
        <row r="852">
          <cell r="B852" t="e">
            <v>#VALUE!</v>
          </cell>
          <cell r="C852" t="e">
            <v>#VALUE!</v>
          </cell>
          <cell r="D852" t="e">
            <v>#VALUE!</v>
          </cell>
          <cell r="E852" t="e">
            <v>#VALUE!</v>
          </cell>
        </row>
        <row r="853">
          <cell r="B853" t="e">
            <v>#VALUE!</v>
          </cell>
          <cell r="C853" t="e">
            <v>#VALUE!</v>
          </cell>
          <cell r="D853" t="e">
            <v>#VALUE!</v>
          </cell>
          <cell r="E853" t="e">
            <v>#VALUE!</v>
          </cell>
        </row>
        <row r="854">
          <cell r="B854" t="e">
            <v>#VALUE!</v>
          </cell>
          <cell r="C854" t="e">
            <v>#VALUE!</v>
          </cell>
          <cell r="D854" t="e">
            <v>#VALUE!</v>
          </cell>
          <cell r="E854" t="e">
            <v>#VALUE!</v>
          </cell>
        </row>
        <row r="855">
          <cell r="B855" t="e">
            <v>#VALUE!</v>
          </cell>
          <cell r="C855" t="e">
            <v>#VALUE!</v>
          </cell>
          <cell r="D855" t="e">
            <v>#VALUE!</v>
          </cell>
          <cell r="E855" t="e">
            <v>#VALUE!</v>
          </cell>
        </row>
        <row r="856">
          <cell r="B856" t="e">
            <v>#VALUE!</v>
          </cell>
          <cell r="C856" t="e">
            <v>#VALUE!</v>
          </cell>
          <cell r="D856" t="e">
            <v>#VALUE!</v>
          </cell>
          <cell r="E856" t="e">
            <v>#VALUE!</v>
          </cell>
        </row>
        <row r="857">
          <cell r="B857" t="e">
            <v>#VALUE!</v>
          </cell>
          <cell r="C857" t="e">
            <v>#VALUE!</v>
          </cell>
          <cell r="D857" t="e">
            <v>#VALUE!</v>
          </cell>
          <cell r="E857" t="e">
            <v>#VALUE!</v>
          </cell>
        </row>
        <row r="858">
          <cell r="B858" t="e">
            <v>#VALUE!</v>
          </cell>
          <cell r="C858" t="e">
            <v>#VALUE!</v>
          </cell>
          <cell r="D858" t="e">
            <v>#VALUE!</v>
          </cell>
          <cell r="E858" t="e">
            <v>#VALUE!</v>
          </cell>
        </row>
        <row r="859">
          <cell r="B859" t="e">
            <v>#VALUE!</v>
          </cell>
          <cell r="C859" t="e">
            <v>#VALUE!</v>
          </cell>
          <cell r="D859" t="e">
            <v>#VALUE!</v>
          </cell>
          <cell r="E859" t="e">
            <v>#VALUE!</v>
          </cell>
        </row>
        <row r="860">
          <cell r="B860" t="e">
            <v>#VALUE!</v>
          </cell>
          <cell r="C860" t="e">
            <v>#VALUE!</v>
          </cell>
          <cell r="D860" t="e">
            <v>#VALUE!</v>
          </cell>
          <cell r="E860" t="e">
            <v>#VALUE!</v>
          </cell>
        </row>
        <row r="861">
          <cell r="B861" t="e">
            <v>#VALUE!</v>
          </cell>
          <cell r="C861" t="e">
            <v>#VALUE!</v>
          </cell>
          <cell r="D861" t="e">
            <v>#VALUE!</v>
          </cell>
          <cell r="E861" t="e">
            <v>#VALUE!</v>
          </cell>
        </row>
        <row r="862">
          <cell r="B862" t="e">
            <v>#VALUE!</v>
          </cell>
          <cell r="C862" t="e">
            <v>#VALUE!</v>
          </cell>
          <cell r="D862" t="e">
            <v>#VALUE!</v>
          </cell>
          <cell r="E862" t="e">
            <v>#VALUE!</v>
          </cell>
        </row>
        <row r="863">
          <cell r="B863" t="e">
            <v>#VALUE!</v>
          </cell>
          <cell r="C863" t="e">
            <v>#VALUE!</v>
          </cell>
          <cell r="D863" t="e">
            <v>#VALUE!</v>
          </cell>
          <cell r="E863" t="e">
            <v>#VALUE!</v>
          </cell>
        </row>
        <row r="864">
          <cell r="B864" t="e">
            <v>#VALUE!</v>
          </cell>
          <cell r="C864" t="e">
            <v>#VALUE!</v>
          </cell>
          <cell r="D864" t="e">
            <v>#VALUE!</v>
          </cell>
          <cell r="E864" t="e">
            <v>#VALUE!</v>
          </cell>
        </row>
        <row r="865">
          <cell r="B865" t="e">
            <v>#VALUE!</v>
          </cell>
          <cell r="C865" t="e">
            <v>#VALUE!</v>
          </cell>
          <cell r="D865" t="e">
            <v>#VALUE!</v>
          </cell>
          <cell r="E865" t="e">
            <v>#VALUE!</v>
          </cell>
        </row>
        <row r="866">
          <cell r="B866" t="e">
            <v>#VALUE!</v>
          </cell>
          <cell r="C866" t="e">
            <v>#VALUE!</v>
          </cell>
          <cell r="D866" t="e">
            <v>#VALUE!</v>
          </cell>
          <cell r="E866" t="e">
            <v>#VALUE!</v>
          </cell>
        </row>
        <row r="867">
          <cell r="B867" t="e">
            <v>#VALUE!</v>
          </cell>
          <cell r="C867" t="e">
            <v>#VALUE!</v>
          </cell>
          <cell r="D867" t="e">
            <v>#VALUE!</v>
          </cell>
          <cell r="E867" t="e">
            <v>#VALUE!</v>
          </cell>
        </row>
        <row r="868">
          <cell r="B868" t="e">
            <v>#VALUE!</v>
          </cell>
          <cell r="C868" t="e">
            <v>#VALUE!</v>
          </cell>
          <cell r="D868" t="e">
            <v>#VALUE!</v>
          </cell>
          <cell r="E868" t="e">
            <v>#VALUE!</v>
          </cell>
        </row>
        <row r="869">
          <cell r="B869" t="e">
            <v>#VALUE!</v>
          </cell>
          <cell r="C869" t="e">
            <v>#VALUE!</v>
          </cell>
          <cell r="D869" t="e">
            <v>#VALUE!</v>
          </cell>
          <cell r="E869" t="e">
            <v>#VALUE!</v>
          </cell>
        </row>
        <row r="870">
          <cell r="B870" t="e">
            <v>#VALUE!</v>
          </cell>
          <cell r="C870" t="e">
            <v>#VALUE!</v>
          </cell>
          <cell r="D870" t="e">
            <v>#VALUE!</v>
          </cell>
          <cell r="E870" t="e">
            <v>#VALUE!</v>
          </cell>
        </row>
        <row r="871">
          <cell r="B871" t="e">
            <v>#VALUE!</v>
          </cell>
          <cell r="C871" t="e">
            <v>#VALUE!</v>
          </cell>
          <cell r="D871" t="e">
            <v>#VALUE!</v>
          </cell>
          <cell r="E871" t="e">
            <v>#VALUE!</v>
          </cell>
        </row>
        <row r="872">
          <cell r="B872" t="e">
            <v>#VALUE!</v>
          </cell>
          <cell r="C872" t="e">
            <v>#VALUE!</v>
          </cell>
          <cell r="D872" t="e">
            <v>#VALUE!</v>
          </cell>
          <cell r="E872" t="e">
            <v>#VALUE!</v>
          </cell>
        </row>
        <row r="873">
          <cell r="B873" t="e">
            <v>#VALUE!</v>
          </cell>
          <cell r="C873" t="e">
            <v>#VALUE!</v>
          </cell>
          <cell r="D873" t="e">
            <v>#VALUE!</v>
          </cell>
          <cell r="E873" t="e">
            <v>#VALUE!</v>
          </cell>
        </row>
        <row r="874">
          <cell r="B874" t="e">
            <v>#VALUE!</v>
          </cell>
          <cell r="C874" t="e">
            <v>#VALUE!</v>
          </cell>
          <cell r="D874" t="e">
            <v>#VALUE!</v>
          </cell>
          <cell r="E874" t="e">
            <v>#VALUE!</v>
          </cell>
        </row>
        <row r="875">
          <cell r="B875" t="e">
            <v>#VALUE!</v>
          </cell>
          <cell r="C875" t="e">
            <v>#VALUE!</v>
          </cell>
          <cell r="D875" t="e">
            <v>#VALUE!</v>
          </cell>
          <cell r="E875" t="e">
            <v>#VALUE!</v>
          </cell>
        </row>
        <row r="876">
          <cell r="B876" t="e">
            <v>#VALUE!</v>
          </cell>
          <cell r="C876" t="e">
            <v>#VALUE!</v>
          </cell>
          <cell r="D876" t="e">
            <v>#VALUE!</v>
          </cell>
          <cell r="E876" t="e">
            <v>#VALUE!</v>
          </cell>
        </row>
        <row r="877">
          <cell r="B877" t="e">
            <v>#VALUE!</v>
          </cell>
          <cell r="C877" t="e">
            <v>#VALUE!</v>
          </cell>
          <cell r="D877" t="e">
            <v>#VALUE!</v>
          </cell>
          <cell r="E877" t="e">
            <v>#VALUE!</v>
          </cell>
        </row>
        <row r="878">
          <cell r="B878" t="e">
            <v>#VALUE!</v>
          </cell>
          <cell r="C878" t="e">
            <v>#VALUE!</v>
          </cell>
          <cell r="D878" t="e">
            <v>#VALUE!</v>
          </cell>
          <cell r="E878" t="e">
            <v>#VALUE!</v>
          </cell>
        </row>
        <row r="879">
          <cell r="B879" t="e">
            <v>#VALUE!</v>
          </cell>
          <cell r="C879" t="e">
            <v>#VALUE!</v>
          </cell>
          <cell r="D879" t="e">
            <v>#VALUE!</v>
          </cell>
          <cell r="E879" t="e">
            <v>#VALUE!</v>
          </cell>
        </row>
        <row r="880">
          <cell r="B880" t="e">
            <v>#VALUE!</v>
          </cell>
          <cell r="C880" t="e">
            <v>#VALUE!</v>
          </cell>
          <cell r="D880" t="e">
            <v>#VALUE!</v>
          </cell>
          <cell r="E880" t="e">
            <v>#VALUE!</v>
          </cell>
        </row>
        <row r="881">
          <cell r="B881" t="e">
            <v>#VALUE!</v>
          </cell>
          <cell r="C881" t="e">
            <v>#VALUE!</v>
          </cell>
          <cell r="D881" t="e">
            <v>#VALUE!</v>
          </cell>
          <cell r="E881" t="e">
            <v>#VALUE!</v>
          </cell>
        </row>
        <row r="882">
          <cell r="B882" t="e">
            <v>#VALUE!</v>
          </cell>
          <cell r="C882" t="e">
            <v>#VALUE!</v>
          </cell>
          <cell r="D882" t="e">
            <v>#VALUE!</v>
          </cell>
          <cell r="E882" t="e">
            <v>#VALUE!</v>
          </cell>
        </row>
        <row r="883">
          <cell r="B883" t="e">
            <v>#VALUE!</v>
          </cell>
          <cell r="C883" t="e">
            <v>#VALUE!</v>
          </cell>
          <cell r="D883" t="e">
            <v>#VALUE!</v>
          </cell>
          <cell r="E883" t="e">
            <v>#VALUE!</v>
          </cell>
        </row>
        <row r="884">
          <cell r="B884" t="e">
            <v>#VALUE!</v>
          </cell>
          <cell r="C884" t="e">
            <v>#VALUE!</v>
          </cell>
          <cell r="D884" t="e">
            <v>#VALUE!</v>
          </cell>
          <cell r="E884" t="e">
            <v>#VALUE!</v>
          </cell>
        </row>
        <row r="885">
          <cell r="B885" t="e">
            <v>#VALUE!</v>
          </cell>
          <cell r="C885" t="e">
            <v>#VALUE!</v>
          </cell>
          <cell r="D885" t="e">
            <v>#VALUE!</v>
          </cell>
          <cell r="E885" t="e">
            <v>#VALUE!</v>
          </cell>
        </row>
        <row r="886">
          <cell r="B886" t="e">
            <v>#VALUE!</v>
          </cell>
          <cell r="C886" t="e">
            <v>#VALUE!</v>
          </cell>
          <cell r="D886" t="e">
            <v>#VALUE!</v>
          </cell>
          <cell r="E886" t="e">
            <v>#VALUE!</v>
          </cell>
        </row>
        <row r="887">
          <cell r="B887" t="e">
            <v>#VALUE!</v>
          </cell>
          <cell r="C887" t="e">
            <v>#VALUE!</v>
          </cell>
          <cell r="D887" t="e">
            <v>#VALUE!</v>
          </cell>
          <cell r="E887" t="e">
            <v>#VALUE!</v>
          </cell>
        </row>
        <row r="888">
          <cell r="B888" t="e">
            <v>#VALUE!</v>
          </cell>
          <cell r="C888" t="e">
            <v>#VALUE!</v>
          </cell>
          <cell r="D888" t="e">
            <v>#VALUE!</v>
          </cell>
          <cell r="E888" t="e">
            <v>#VALUE!</v>
          </cell>
        </row>
        <row r="889">
          <cell r="B889" t="e">
            <v>#VALUE!</v>
          </cell>
          <cell r="C889" t="e">
            <v>#VALUE!</v>
          </cell>
          <cell r="D889" t="e">
            <v>#VALUE!</v>
          </cell>
          <cell r="E889" t="e">
            <v>#VALUE!</v>
          </cell>
        </row>
        <row r="890">
          <cell r="B890" t="e">
            <v>#VALUE!</v>
          </cell>
          <cell r="C890" t="e">
            <v>#VALUE!</v>
          </cell>
          <cell r="D890" t="e">
            <v>#VALUE!</v>
          </cell>
          <cell r="E890" t="e">
            <v>#VALUE!</v>
          </cell>
        </row>
        <row r="891">
          <cell r="B891" t="e">
            <v>#VALUE!</v>
          </cell>
          <cell r="C891" t="e">
            <v>#VALUE!</v>
          </cell>
          <cell r="D891" t="e">
            <v>#VALUE!</v>
          </cell>
          <cell r="E891" t="e">
            <v>#VALUE!</v>
          </cell>
        </row>
        <row r="892">
          <cell r="B892" t="e">
            <v>#VALUE!</v>
          </cell>
          <cell r="C892" t="e">
            <v>#VALUE!</v>
          </cell>
          <cell r="D892" t="e">
            <v>#VALUE!</v>
          </cell>
          <cell r="E892" t="e">
            <v>#VALUE!</v>
          </cell>
        </row>
        <row r="893">
          <cell r="B893" t="e">
            <v>#VALUE!</v>
          </cell>
          <cell r="C893" t="e">
            <v>#VALUE!</v>
          </cell>
          <cell r="D893" t="e">
            <v>#VALUE!</v>
          </cell>
          <cell r="E893" t="e">
            <v>#VALUE!</v>
          </cell>
        </row>
        <row r="894">
          <cell r="B894" t="e">
            <v>#VALUE!</v>
          </cell>
          <cell r="C894" t="e">
            <v>#VALUE!</v>
          </cell>
          <cell r="D894" t="e">
            <v>#VALUE!</v>
          </cell>
          <cell r="E894" t="e">
            <v>#VALUE!</v>
          </cell>
        </row>
        <row r="895">
          <cell r="B895" t="e">
            <v>#VALUE!</v>
          </cell>
          <cell r="C895" t="e">
            <v>#VALUE!</v>
          </cell>
          <cell r="D895" t="e">
            <v>#VALUE!</v>
          </cell>
          <cell r="E895" t="e">
            <v>#VALUE!</v>
          </cell>
        </row>
        <row r="896">
          <cell r="B896" t="e">
            <v>#VALUE!</v>
          </cell>
          <cell r="C896" t="e">
            <v>#VALUE!</v>
          </cell>
          <cell r="D896" t="e">
            <v>#VALUE!</v>
          </cell>
          <cell r="E896" t="e">
            <v>#VALUE!</v>
          </cell>
        </row>
        <row r="897">
          <cell r="B897" t="e">
            <v>#VALUE!</v>
          </cell>
          <cell r="C897" t="e">
            <v>#VALUE!</v>
          </cell>
          <cell r="D897" t="e">
            <v>#VALUE!</v>
          </cell>
          <cell r="E897" t="e">
            <v>#VALUE!</v>
          </cell>
        </row>
        <row r="898">
          <cell r="B898" t="e">
            <v>#VALUE!</v>
          </cell>
          <cell r="C898" t="e">
            <v>#VALUE!</v>
          </cell>
          <cell r="D898" t="e">
            <v>#VALUE!</v>
          </cell>
          <cell r="E898" t="e">
            <v>#VALUE!</v>
          </cell>
        </row>
        <row r="899">
          <cell r="B899" t="e">
            <v>#VALUE!</v>
          </cell>
          <cell r="C899" t="e">
            <v>#VALUE!</v>
          </cell>
          <cell r="D899" t="e">
            <v>#VALUE!</v>
          </cell>
          <cell r="E899" t="e">
            <v>#VALUE!</v>
          </cell>
        </row>
        <row r="900">
          <cell r="B900" t="e">
            <v>#VALUE!</v>
          </cell>
          <cell r="C900" t="e">
            <v>#VALUE!</v>
          </cell>
          <cell r="D900" t="e">
            <v>#VALUE!</v>
          </cell>
          <cell r="E900" t="e">
            <v>#VALUE!</v>
          </cell>
        </row>
        <row r="901">
          <cell r="B901" t="e">
            <v>#VALUE!</v>
          </cell>
          <cell r="C901" t="e">
            <v>#VALUE!</v>
          </cell>
          <cell r="D901" t="e">
            <v>#VALUE!</v>
          </cell>
          <cell r="E901" t="e">
            <v>#VALUE!</v>
          </cell>
        </row>
        <row r="902">
          <cell r="B902" t="e">
            <v>#VALUE!</v>
          </cell>
          <cell r="C902" t="e">
            <v>#VALUE!</v>
          </cell>
          <cell r="D902" t="e">
            <v>#VALUE!</v>
          </cell>
          <cell r="E902" t="e">
            <v>#VALUE!</v>
          </cell>
        </row>
        <row r="903">
          <cell r="B903" t="e">
            <v>#VALUE!</v>
          </cell>
          <cell r="C903" t="e">
            <v>#VALUE!</v>
          </cell>
          <cell r="D903" t="e">
            <v>#VALUE!</v>
          </cell>
          <cell r="E903" t="e">
            <v>#VALUE!</v>
          </cell>
        </row>
        <row r="904">
          <cell r="B904" t="e">
            <v>#VALUE!</v>
          </cell>
          <cell r="C904" t="e">
            <v>#VALUE!</v>
          </cell>
          <cell r="D904" t="e">
            <v>#VALUE!</v>
          </cell>
          <cell r="E904" t="e">
            <v>#VALUE!</v>
          </cell>
        </row>
        <row r="905">
          <cell r="B905" t="e">
            <v>#VALUE!</v>
          </cell>
          <cell r="C905" t="e">
            <v>#VALUE!</v>
          </cell>
          <cell r="D905" t="e">
            <v>#VALUE!</v>
          </cell>
          <cell r="E905" t="e">
            <v>#VALUE!</v>
          </cell>
        </row>
        <row r="906">
          <cell r="B906" t="e">
            <v>#VALUE!</v>
          </cell>
          <cell r="C906" t="e">
            <v>#VALUE!</v>
          </cell>
          <cell r="D906" t="e">
            <v>#VALUE!</v>
          </cell>
          <cell r="E906" t="e">
            <v>#VALUE!</v>
          </cell>
        </row>
        <row r="907">
          <cell r="B907" t="e">
            <v>#VALUE!</v>
          </cell>
          <cell r="C907" t="e">
            <v>#VALUE!</v>
          </cell>
          <cell r="D907" t="e">
            <v>#VALUE!</v>
          </cell>
          <cell r="E907" t="e">
            <v>#VALUE!</v>
          </cell>
        </row>
        <row r="908">
          <cell r="B908" t="e">
            <v>#VALUE!</v>
          </cell>
          <cell r="C908" t="e">
            <v>#VALUE!</v>
          </cell>
          <cell r="D908" t="e">
            <v>#VALUE!</v>
          </cell>
          <cell r="E908" t="e">
            <v>#VALUE!</v>
          </cell>
        </row>
        <row r="909">
          <cell r="B909" t="e">
            <v>#VALUE!</v>
          </cell>
          <cell r="C909" t="e">
            <v>#VALUE!</v>
          </cell>
          <cell r="D909" t="e">
            <v>#VALUE!</v>
          </cell>
          <cell r="E909" t="e">
            <v>#VALUE!</v>
          </cell>
        </row>
        <row r="910">
          <cell r="B910" t="e">
            <v>#VALUE!</v>
          </cell>
          <cell r="C910" t="e">
            <v>#VALUE!</v>
          </cell>
          <cell r="D910" t="e">
            <v>#VALUE!</v>
          </cell>
          <cell r="E910" t="e">
            <v>#VALUE!</v>
          </cell>
        </row>
        <row r="911">
          <cell r="B911" t="e">
            <v>#VALUE!</v>
          </cell>
          <cell r="C911" t="e">
            <v>#VALUE!</v>
          </cell>
          <cell r="D911" t="e">
            <v>#VALUE!</v>
          </cell>
          <cell r="E911" t="e">
            <v>#VALUE!</v>
          </cell>
        </row>
        <row r="912">
          <cell r="B912" t="e">
            <v>#VALUE!</v>
          </cell>
          <cell r="C912" t="e">
            <v>#VALUE!</v>
          </cell>
          <cell r="D912" t="e">
            <v>#VALUE!</v>
          </cell>
          <cell r="E912" t="e">
            <v>#VALUE!</v>
          </cell>
        </row>
        <row r="913">
          <cell r="B913" t="e">
            <v>#VALUE!</v>
          </cell>
          <cell r="C913" t="e">
            <v>#VALUE!</v>
          </cell>
          <cell r="D913" t="e">
            <v>#VALUE!</v>
          </cell>
          <cell r="E913" t="e">
            <v>#VALUE!</v>
          </cell>
        </row>
        <row r="914">
          <cell r="B914" t="e">
            <v>#VALUE!</v>
          </cell>
          <cell r="C914" t="e">
            <v>#VALUE!</v>
          </cell>
          <cell r="D914" t="e">
            <v>#VALUE!</v>
          </cell>
          <cell r="E914" t="e">
            <v>#VALUE!</v>
          </cell>
        </row>
        <row r="915">
          <cell r="B915" t="e">
            <v>#VALUE!</v>
          </cell>
          <cell r="C915" t="e">
            <v>#VALUE!</v>
          </cell>
          <cell r="D915" t="e">
            <v>#VALUE!</v>
          </cell>
          <cell r="E915" t="e">
            <v>#VALUE!</v>
          </cell>
        </row>
        <row r="916">
          <cell r="B916" t="e">
            <v>#VALUE!</v>
          </cell>
          <cell r="C916" t="e">
            <v>#VALUE!</v>
          </cell>
          <cell r="D916" t="e">
            <v>#VALUE!</v>
          </cell>
          <cell r="E916" t="e">
            <v>#VALUE!</v>
          </cell>
        </row>
        <row r="917">
          <cell r="B917" t="e">
            <v>#VALUE!</v>
          </cell>
          <cell r="C917" t="e">
            <v>#VALUE!</v>
          </cell>
          <cell r="D917" t="e">
            <v>#VALUE!</v>
          </cell>
          <cell r="E917" t="e">
            <v>#VALUE!</v>
          </cell>
        </row>
        <row r="918">
          <cell r="B918" t="e">
            <v>#VALUE!</v>
          </cell>
          <cell r="C918" t="e">
            <v>#VALUE!</v>
          </cell>
          <cell r="D918" t="e">
            <v>#VALUE!</v>
          </cell>
          <cell r="E918" t="e">
            <v>#VALUE!</v>
          </cell>
        </row>
        <row r="919">
          <cell r="B919" t="e">
            <v>#VALUE!</v>
          </cell>
          <cell r="C919" t="e">
            <v>#VALUE!</v>
          </cell>
          <cell r="D919" t="e">
            <v>#VALUE!</v>
          </cell>
          <cell r="E919" t="e">
            <v>#VALUE!</v>
          </cell>
        </row>
        <row r="920">
          <cell r="B920" t="e">
            <v>#VALUE!</v>
          </cell>
          <cell r="C920" t="e">
            <v>#VALUE!</v>
          </cell>
          <cell r="D920" t="e">
            <v>#VALUE!</v>
          </cell>
          <cell r="E920" t="e">
            <v>#VALUE!</v>
          </cell>
        </row>
        <row r="921">
          <cell r="B921" t="e">
            <v>#VALUE!</v>
          </cell>
          <cell r="C921" t="e">
            <v>#VALUE!</v>
          </cell>
          <cell r="D921" t="e">
            <v>#VALUE!</v>
          </cell>
          <cell r="E921" t="e">
            <v>#VALUE!</v>
          </cell>
        </row>
        <row r="922">
          <cell r="B922" t="e">
            <v>#VALUE!</v>
          </cell>
          <cell r="C922" t="e">
            <v>#VALUE!</v>
          </cell>
          <cell r="D922" t="e">
            <v>#VALUE!</v>
          </cell>
          <cell r="E922" t="e">
            <v>#VALUE!</v>
          </cell>
        </row>
        <row r="923">
          <cell r="B923" t="e">
            <v>#VALUE!</v>
          </cell>
          <cell r="C923" t="e">
            <v>#VALUE!</v>
          </cell>
          <cell r="D923" t="e">
            <v>#VALUE!</v>
          </cell>
          <cell r="E923" t="e">
            <v>#VALUE!</v>
          </cell>
        </row>
        <row r="924">
          <cell r="B924" t="e">
            <v>#VALUE!</v>
          </cell>
          <cell r="C924" t="e">
            <v>#VALUE!</v>
          </cell>
          <cell r="D924" t="e">
            <v>#VALUE!</v>
          </cell>
          <cell r="E924" t="e">
            <v>#VALUE!</v>
          </cell>
        </row>
        <row r="925">
          <cell r="B925" t="e">
            <v>#VALUE!</v>
          </cell>
          <cell r="C925" t="e">
            <v>#VALUE!</v>
          </cell>
          <cell r="D925" t="e">
            <v>#VALUE!</v>
          </cell>
          <cell r="E925" t="e">
            <v>#VALUE!</v>
          </cell>
        </row>
        <row r="926">
          <cell r="B926" t="e">
            <v>#VALUE!</v>
          </cell>
          <cell r="C926" t="e">
            <v>#VALUE!</v>
          </cell>
          <cell r="D926" t="e">
            <v>#VALUE!</v>
          </cell>
          <cell r="E926" t="e">
            <v>#VALUE!</v>
          </cell>
        </row>
        <row r="927">
          <cell r="B927" t="e">
            <v>#VALUE!</v>
          </cell>
          <cell r="C927" t="e">
            <v>#VALUE!</v>
          </cell>
          <cell r="D927" t="e">
            <v>#VALUE!</v>
          </cell>
          <cell r="E927" t="e">
            <v>#VALUE!</v>
          </cell>
        </row>
        <row r="928">
          <cell r="B928" t="e">
            <v>#VALUE!</v>
          </cell>
          <cell r="C928" t="e">
            <v>#VALUE!</v>
          </cell>
          <cell r="D928" t="e">
            <v>#VALUE!</v>
          </cell>
          <cell r="E928" t="e">
            <v>#VALUE!</v>
          </cell>
        </row>
        <row r="929">
          <cell r="B929" t="e">
            <v>#VALUE!</v>
          </cell>
          <cell r="C929" t="e">
            <v>#VALUE!</v>
          </cell>
          <cell r="D929" t="e">
            <v>#VALUE!</v>
          </cell>
          <cell r="E929" t="e">
            <v>#VALUE!</v>
          </cell>
        </row>
        <row r="930">
          <cell r="B930" t="e">
            <v>#VALUE!</v>
          </cell>
          <cell r="C930" t="e">
            <v>#VALUE!</v>
          </cell>
          <cell r="D930" t="e">
            <v>#VALUE!</v>
          </cell>
          <cell r="E930" t="e">
            <v>#VALUE!</v>
          </cell>
        </row>
        <row r="931">
          <cell r="B931" t="e">
            <v>#VALUE!</v>
          </cell>
          <cell r="C931" t="e">
            <v>#VALUE!</v>
          </cell>
          <cell r="D931" t="e">
            <v>#VALUE!</v>
          </cell>
          <cell r="E931" t="e">
            <v>#VALUE!</v>
          </cell>
        </row>
        <row r="932">
          <cell r="B932" t="e">
            <v>#VALUE!</v>
          </cell>
          <cell r="C932" t="e">
            <v>#VALUE!</v>
          </cell>
          <cell r="D932" t="e">
            <v>#VALUE!</v>
          </cell>
          <cell r="E932" t="e">
            <v>#VALUE!</v>
          </cell>
        </row>
        <row r="933">
          <cell r="B933" t="e">
            <v>#VALUE!</v>
          </cell>
          <cell r="C933" t="e">
            <v>#VALUE!</v>
          </cell>
          <cell r="D933" t="e">
            <v>#VALUE!</v>
          </cell>
          <cell r="E933" t="e">
            <v>#VALUE!</v>
          </cell>
        </row>
        <row r="934">
          <cell r="B934" t="e">
            <v>#VALUE!</v>
          </cell>
          <cell r="C934" t="e">
            <v>#VALUE!</v>
          </cell>
          <cell r="D934" t="e">
            <v>#VALUE!</v>
          </cell>
          <cell r="E934" t="e">
            <v>#VALUE!</v>
          </cell>
        </row>
        <row r="935">
          <cell r="B935" t="e">
            <v>#VALUE!</v>
          </cell>
          <cell r="C935" t="e">
            <v>#VALUE!</v>
          </cell>
          <cell r="D935" t="e">
            <v>#VALUE!</v>
          </cell>
          <cell r="E935" t="e">
            <v>#VALUE!</v>
          </cell>
        </row>
        <row r="936">
          <cell r="B936" t="e">
            <v>#VALUE!</v>
          </cell>
          <cell r="C936" t="e">
            <v>#VALUE!</v>
          </cell>
          <cell r="D936" t="e">
            <v>#VALUE!</v>
          </cell>
          <cell r="E936" t="e">
            <v>#VALUE!</v>
          </cell>
        </row>
        <row r="937">
          <cell r="B937" t="e">
            <v>#VALUE!</v>
          </cell>
          <cell r="C937" t="e">
            <v>#VALUE!</v>
          </cell>
          <cell r="D937" t="e">
            <v>#VALUE!</v>
          </cell>
          <cell r="E937" t="e">
            <v>#VALUE!</v>
          </cell>
        </row>
        <row r="938">
          <cell r="B938" t="e">
            <v>#VALUE!</v>
          </cell>
          <cell r="C938" t="e">
            <v>#VALUE!</v>
          </cell>
          <cell r="D938" t="e">
            <v>#VALUE!</v>
          </cell>
          <cell r="E938" t="e">
            <v>#VALUE!</v>
          </cell>
        </row>
        <row r="939">
          <cell r="B939" t="e">
            <v>#VALUE!</v>
          </cell>
          <cell r="C939" t="e">
            <v>#VALUE!</v>
          </cell>
          <cell r="D939" t="e">
            <v>#VALUE!</v>
          </cell>
          <cell r="E939" t="e">
            <v>#VALUE!</v>
          </cell>
        </row>
        <row r="940">
          <cell r="B940" t="e">
            <v>#VALUE!</v>
          </cell>
          <cell r="C940" t="e">
            <v>#VALUE!</v>
          </cell>
          <cell r="D940" t="e">
            <v>#VALUE!</v>
          </cell>
          <cell r="E940" t="e">
            <v>#VALUE!</v>
          </cell>
        </row>
        <row r="941">
          <cell r="B941" t="e">
            <v>#VALUE!</v>
          </cell>
          <cell r="C941" t="e">
            <v>#VALUE!</v>
          </cell>
          <cell r="D941" t="e">
            <v>#VALUE!</v>
          </cell>
          <cell r="E941" t="e">
            <v>#VALUE!</v>
          </cell>
        </row>
        <row r="942">
          <cell r="B942" t="e">
            <v>#VALUE!</v>
          </cell>
          <cell r="C942" t="e">
            <v>#VALUE!</v>
          </cell>
          <cell r="D942" t="e">
            <v>#VALUE!</v>
          </cell>
          <cell r="E942" t="e">
            <v>#VALUE!</v>
          </cell>
        </row>
        <row r="943">
          <cell r="B943" t="e">
            <v>#VALUE!</v>
          </cell>
          <cell r="C943" t="e">
            <v>#VALUE!</v>
          </cell>
          <cell r="D943" t="e">
            <v>#VALUE!</v>
          </cell>
          <cell r="E943" t="e">
            <v>#VALUE!</v>
          </cell>
        </row>
        <row r="944">
          <cell r="B944" t="e">
            <v>#VALUE!</v>
          </cell>
          <cell r="C944" t="e">
            <v>#VALUE!</v>
          </cell>
          <cell r="D944" t="e">
            <v>#VALUE!</v>
          </cell>
          <cell r="E944" t="e">
            <v>#VALUE!</v>
          </cell>
        </row>
        <row r="945">
          <cell r="B945" t="e">
            <v>#VALUE!</v>
          </cell>
          <cell r="C945" t="e">
            <v>#VALUE!</v>
          </cell>
          <cell r="D945" t="e">
            <v>#VALUE!</v>
          </cell>
          <cell r="E945" t="e">
            <v>#VALUE!</v>
          </cell>
        </row>
        <row r="946">
          <cell r="B946" t="e">
            <v>#VALUE!</v>
          </cell>
          <cell r="C946" t="e">
            <v>#VALUE!</v>
          </cell>
          <cell r="D946" t="e">
            <v>#VALUE!</v>
          </cell>
          <cell r="E946" t="e">
            <v>#VALUE!</v>
          </cell>
        </row>
        <row r="947">
          <cell r="B947" t="e">
            <v>#VALUE!</v>
          </cell>
          <cell r="C947" t="e">
            <v>#VALUE!</v>
          </cell>
          <cell r="D947" t="e">
            <v>#VALUE!</v>
          </cell>
          <cell r="E947" t="e">
            <v>#VALUE!</v>
          </cell>
        </row>
        <row r="948">
          <cell r="B948" t="e">
            <v>#VALUE!</v>
          </cell>
          <cell r="C948" t="e">
            <v>#VALUE!</v>
          </cell>
          <cell r="D948" t="e">
            <v>#VALUE!</v>
          </cell>
          <cell r="E948" t="e">
            <v>#VALUE!</v>
          </cell>
        </row>
        <row r="949">
          <cell r="B949" t="e">
            <v>#VALUE!</v>
          </cell>
          <cell r="C949" t="e">
            <v>#VALUE!</v>
          </cell>
          <cell r="D949" t="e">
            <v>#VALUE!</v>
          </cell>
          <cell r="E949" t="e">
            <v>#VALUE!</v>
          </cell>
        </row>
        <row r="950">
          <cell r="B950" t="e">
            <v>#VALUE!</v>
          </cell>
          <cell r="C950" t="e">
            <v>#VALUE!</v>
          </cell>
          <cell r="D950" t="e">
            <v>#VALUE!</v>
          </cell>
          <cell r="E950" t="e">
            <v>#VALUE!</v>
          </cell>
        </row>
        <row r="951">
          <cell r="B951" t="e">
            <v>#VALUE!</v>
          </cell>
          <cell r="C951" t="e">
            <v>#VALUE!</v>
          </cell>
          <cell r="D951" t="e">
            <v>#VALUE!</v>
          </cell>
          <cell r="E951" t="e">
            <v>#VALUE!</v>
          </cell>
        </row>
        <row r="952">
          <cell r="B952" t="e">
            <v>#VALUE!</v>
          </cell>
          <cell r="C952" t="e">
            <v>#VALUE!</v>
          </cell>
          <cell r="D952" t="e">
            <v>#VALUE!</v>
          </cell>
          <cell r="E952" t="e">
            <v>#VALUE!</v>
          </cell>
        </row>
        <row r="953">
          <cell r="B953" t="e">
            <v>#VALUE!</v>
          </cell>
          <cell r="C953" t="e">
            <v>#VALUE!</v>
          </cell>
          <cell r="D953" t="e">
            <v>#VALUE!</v>
          </cell>
          <cell r="E953" t="e">
            <v>#VALUE!</v>
          </cell>
        </row>
        <row r="954">
          <cell r="B954" t="e">
            <v>#VALUE!</v>
          </cell>
          <cell r="C954" t="e">
            <v>#VALUE!</v>
          </cell>
          <cell r="D954" t="e">
            <v>#VALUE!</v>
          </cell>
          <cell r="E954" t="e">
            <v>#VALUE!</v>
          </cell>
        </row>
        <row r="955">
          <cell r="B955" t="e">
            <v>#VALUE!</v>
          </cell>
          <cell r="C955" t="e">
            <v>#VALUE!</v>
          </cell>
          <cell r="D955" t="e">
            <v>#VALUE!</v>
          </cell>
          <cell r="E955" t="e">
            <v>#VALUE!</v>
          </cell>
        </row>
        <row r="956">
          <cell r="B956" t="e">
            <v>#VALUE!</v>
          </cell>
          <cell r="C956" t="e">
            <v>#VALUE!</v>
          </cell>
          <cell r="D956" t="e">
            <v>#VALUE!</v>
          </cell>
          <cell r="E956" t="e">
            <v>#VALUE!</v>
          </cell>
        </row>
        <row r="957">
          <cell r="B957" t="e">
            <v>#VALUE!</v>
          </cell>
          <cell r="C957" t="e">
            <v>#VALUE!</v>
          </cell>
          <cell r="D957" t="e">
            <v>#VALUE!</v>
          </cell>
          <cell r="E957" t="e">
            <v>#VALUE!</v>
          </cell>
        </row>
        <row r="958">
          <cell r="B958" t="e">
            <v>#VALUE!</v>
          </cell>
          <cell r="C958" t="e">
            <v>#VALUE!</v>
          </cell>
          <cell r="D958" t="e">
            <v>#VALUE!</v>
          </cell>
          <cell r="E958" t="e">
            <v>#VALUE!</v>
          </cell>
        </row>
        <row r="959">
          <cell r="B959" t="e">
            <v>#VALUE!</v>
          </cell>
          <cell r="C959" t="e">
            <v>#VALUE!</v>
          </cell>
          <cell r="D959" t="e">
            <v>#VALUE!</v>
          </cell>
          <cell r="E959" t="e">
            <v>#VALUE!</v>
          </cell>
        </row>
        <row r="960">
          <cell r="B960" t="e">
            <v>#VALUE!</v>
          </cell>
          <cell r="C960" t="e">
            <v>#VALUE!</v>
          </cell>
          <cell r="D960" t="e">
            <v>#VALUE!</v>
          </cell>
          <cell r="E960" t="e">
            <v>#VALUE!</v>
          </cell>
        </row>
        <row r="961">
          <cell r="B961" t="e">
            <v>#VALUE!</v>
          </cell>
          <cell r="C961" t="e">
            <v>#VALUE!</v>
          </cell>
          <cell r="D961" t="e">
            <v>#VALUE!</v>
          </cell>
          <cell r="E961" t="e">
            <v>#VALUE!</v>
          </cell>
        </row>
        <row r="962">
          <cell r="B962" t="e">
            <v>#VALUE!</v>
          </cell>
          <cell r="C962" t="e">
            <v>#VALUE!</v>
          </cell>
          <cell r="D962" t="e">
            <v>#VALUE!</v>
          </cell>
          <cell r="E962" t="e">
            <v>#VALUE!</v>
          </cell>
        </row>
        <row r="963">
          <cell r="B963" t="e">
            <v>#VALUE!</v>
          </cell>
          <cell r="C963" t="e">
            <v>#VALUE!</v>
          </cell>
          <cell r="D963" t="e">
            <v>#VALUE!</v>
          </cell>
          <cell r="E963" t="e">
            <v>#VALUE!</v>
          </cell>
        </row>
        <row r="964">
          <cell r="B964" t="e">
            <v>#VALUE!</v>
          </cell>
          <cell r="C964" t="e">
            <v>#VALUE!</v>
          </cell>
          <cell r="D964" t="e">
            <v>#VALUE!</v>
          </cell>
          <cell r="E964" t="e">
            <v>#VALUE!</v>
          </cell>
        </row>
        <row r="965">
          <cell r="B965" t="e">
            <v>#VALUE!</v>
          </cell>
          <cell r="C965" t="e">
            <v>#VALUE!</v>
          </cell>
          <cell r="D965" t="e">
            <v>#VALUE!</v>
          </cell>
          <cell r="E965" t="e">
            <v>#VALUE!</v>
          </cell>
        </row>
        <row r="966">
          <cell r="B966" t="e">
            <v>#VALUE!</v>
          </cell>
          <cell r="C966" t="e">
            <v>#VALUE!</v>
          </cell>
          <cell r="D966" t="e">
            <v>#VALUE!</v>
          </cell>
          <cell r="E966" t="e">
            <v>#VALUE!</v>
          </cell>
        </row>
        <row r="967">
          <cell r="B967" t="e">
            <v>#VALUE!</v>
          </cell>
          <cell r="C967" t="e">
            <v>#VALUE!</v>
          </cell>
          <cell r="D967" t="e">
            <v>#VALUE!</v>
          </cell>
          <cell r="E967" t="e">
            <v>#VALUE!</v>
          </cell>
        </row>
        <row r="968">
          <cell r="B968" t="e">
            <v>#VALUE!</v>
          </cell>
          <cell r="C968" t="e">
            <v>#VALUE!</v>
          </cell>
          <cell r="D968" t="e">
            <v>#VALUE!</v>
          </cell>
          <cell r="E968" t="e">
            <v>#VALUE!</v>
          </cell>
        </row>
        <row r="969">
          <cell r="B969" t="e">
            <v>#VALUE!</v>
          </cell>
          <cell r="C969" t="e">
            <v>#VALUE!</v>
          </cell>
          <cell r="D969" t="e">
            <v>#VALUE!</v>
          </cell>
          <cell r="E969" t="e">
            <v>#VALUE!</v>
          </cell>
        </row>
        <row r="970">
          <cell r="B970" t="e">
            <v>#VALUE!</v>
          </cell>
          <cell r="C970" t="e">
            <v>#VALUE!</v>
          </cell>
          <cell r="D970" t="e">
            <v>#VALUE!</v>
          </cell>
          <cell r="E970" t="e">
            <v>#VALUE!</v>
          </cell>
        </row>
        <row r="971">
          <cell r="B971" t="e">
            <v>#VALUE!</v>
          </cell>
          <cell r="C971" t="e">
            <v>#VALUE!</v>
          </cell>
          <cell r="D971" t="e">
            <v>#VALUE!</v>
          </cell>
          <cell r="E971" t="e">
            <v>#VALUE!</v>
          </cell>
        </row>
        <row r="972">
          <cell r="B972" t="e">
            <v>#VALUE!</v>
          </cell>
          <cell r="C972" t="e">
            <v>#VALUE!</v>
          </cell>
          <cell r="D972" t="e">
            <v>#VALUE!</v>
          </cell>
          <cell r="E972" t="e">
            <v>#VALUE!</v>
          </cell>
        </row>
        <row r="973">
          <cell r="B973" t="e">
            <v>#VALUE!</v>
          </cell>
          <cell r="C973" t="e">
            <v>#VALUE!</v>
          </cell>
          <cell r="D973" t="e">
            <v>#VALUE!</v>
          </cell>
          <cell r="E973" t="e">
            <v>#VALUE!</v>
          </cell>
        </row>
        <row r="974">
          <cell r="B974" t="e">
            <v>#VALUE!</v>
          </cell>
          <cell r="C974" t="e">
            <v>#VALUE!</v>
          </cell>
          <cell r="D974" t="e">
            <v>#VALUE!</v>
          </cell>
          <cell r="E974" t="e">
            <v>#VALUE!</v>
          </cell>
        </row>
        <row r="975">
          <cell r="B975" t="e">
            <v>#VALUE!</v>
          </cell>
          <cell r="C975" t="e">
            <v>#VALUE!</v>
          </cell>
          <cell r="D975" t="e">
            <v>#VALUE!</v>
          </cell>
          <cell r="E975" t="e">
            <v>#VALUE!</v>
          </cell>
        </row>
        <row r="976">
          <cell r="B976" t="e">
            <v>#VALUE!</v>
          </cell>
          <cell r="C976" t="e">
            <v>#VALUE!</v>
          </cell>
          <cell r="D976" t="e">
            <v>#VALUE!</v>
          </cell>
          <cell r="E976" t="e">
            <v>#VALUE!</v>
          </cell>
        </row>
        <row r="977">
          <cell r="B977" t="e">
            <v>#VALUE!</v>
          </cell>
          <cell r="C977" t="e">
            <v>#VALUE!</v>
          </cell>
          <cell r="D977" t="e">
            <v>#VALUE!</v>
          </cell>
          <cell r="E977" t="e">
            <v>#VALUE!</v>
          </cell>
        </row>
        <row r="978">
          <cell r="B978" t="e">
            <v>#VALUE!</v>
          </cell>
          <cell r="C978" t="e">
            <v>#VALUE!</v>
          </cell>
          <cell r="D978" t="e">
            <v>#VALUE!</v>
          </cell>
          <cell r="E978" t="e">
            <v>#VALUE!</v>
          </cell>
        </row>
        <row r="979">
          <cell r="B979" t="e">
            <v>#VALUE!</v>
          </cell>
          <cell r="C979" t="e">
            <v>#VALUE!</v>
          </cell>
          <cell r="D979" t="e">
            <v>#VALUE!</v>
          </cell>
          <cell r="E979" t="e">
            <v>#VALUE!</v>
          </cell>
        </row>
        <row r="980">
          <cell r="B980" t="e">
            <v>#VALUE!</v>
          </cell>
          <cell r="C980" t="e">
            <v>#VALUE!</v>
          </cell>
          <cell r="D980" t="e">
            <v>#VALUE!</v>
          </cell>
          <cell r="E980" t="e">
            <v>#VALUE!</v>
          </cell>
        </row>
        <row r="981">
          <cell r="B981" t="e">
            <v>#VALUE!</v>
          </cell>
          <cell r="C981" t="e">
            <v>#VALUE!</v>
          </cell>
          <cell r="D981" t="e">
            <v>#VALUE!</v>
          </cell>
          <cell r="E981" t="e">
            <v>#VALUE!</v>
          </cell>
        </row>
        <row r="982">
          <cell r="B982" t="e">
            <v>#VALUE!</v>
          </cell>
          <cell r="C982" t="e">
            <v>#VALUE!</v>
          </cell>
          <cell r="D982" t="e">
            <v>#VALUE!</v>
          </cell>
          <cell r="E982" t="e">
            <v>#VALUE!</v>
          </cell>
        </row>
        <row r="983">
          <cell r="B983" t="e">
            <v>#VALUE!</v>
          </cell>
          <cell r="C983" t="e">
            <v>#VALUE!</v>
          </cell>
          <cell r="D983" t="e">
            <v>#VALUE!</v>
          </cell>
          <cell r="E983" t="e">
            <v>#VALUE!</v>
          </cell>
        </row>
        <row r="984">
          <cell r="B984" t="e">
            <v>#VALUE!</v>
          </cell>
          <cell r="C984" t="e">
            <v>#VALUE!</v>
          </cell>
          <cell r="D984" t="e">
            <v>#VALUE!</v>
          </cell>
          <cell r="E984" t="e">
            <v>#VALUE!</v>
          </cell>
        </row>
        <row r="985">
          <cell r="B985" t="e">
            <v>#VALUE!</v>
          </cell>
          <cell r="C985" t="e">
            <v>#VALUE!</v>
          </cell>
          <cell r="D985" t="e">
            <v>#VALUE!</v>
          </cell>
          <cell r="E985" t="e">
            <v>#VALUE!</v>
          </cell>
        </row>
        <row r="986">
          <cell r="B986" t="e">
            <v>#VALUE!</v>
          </cell>
          <cell r="C986" t="e">
            <v>#VALUE!</v>
          </cell>
          <cell r="D986" t="e">
            <v>#VALUE!</v>
          </cell>
          <cell r="E986" t="e">
            <v>#VALUE!</v>
          </cell>
        </row>
        <row r="987">
          <cell r="B987" t="e">
            <v>#VALUE!</v>
          </cell>
          <cell r="C987" t="e">
            <v>#VALUE!</v>
          </cell>
          <cell r="D987" t="e">
            <v>#VALUE!</v>
          </cell>
          <cell r="E987" t="e">
            <v>#VALUE!</v>
          </cell>
        </row>
        <row r="988">
          <cell r="B988" t="e">
            <v>#VALUE!</v>
          </cell>
          <cell r="C988" t="e">
            <v>#VALUE!</v>
          </cell>
          <cell r="D988" t="e">
            <v>#VALUE!</v>
          </cell>
          <cell r="E988" t="e">
            <v>#VALUE!</v>
          </cell>
        </row>
        <row r="989">
          <cell r="B989" t="e">
            <v>#VALUE!</v>
          </cell>
          <cell r="C989" t="e">
            <v>#VALUE!</v>
          </cell>
          <cell r="D989" t="e">
            <v>#VALUE!</v>
          </cell>
          <cell r="E989" t="e">
            <v>#VALUE!</v>
          </cell>
        </row>
        <row r="990">
          <cell r="B990" t="e">
            <v>#VALUE!</v>
          </cell>
          <cell r="C990" t="e">
            <v>#VALUE!</v>
          </cell>
          <cell r="D990" t="e">
            <v>#VALUE!</v>
          </cell>
          <cell r="E990" t="e">
            <v>#VALUE!</v>
          </cell>
        </row>
        <row r="991">
          <cell r="B991" t="e">
            <v>#VALUE!</v>
          </cell>
          <cell r="C991" t="e">
            <v>#VALUE!</v>
          </cell>
          <cell r="D991" t="e">
            <v>#VALUE!</v>
          </cell>
          <cell r="E991" t="e">
            <v>#VALUE!</v>
          </cell>
        </row>
        <row r="992">
          <cell r="B992" t="e">
            <v>#VALUE!</v>
          </cell>
          <cell r="C992" t="e">
            <v>#VALUE!</v>
          </cell>
          <cell r="D992" t="e">
            <v>#VALUE!</v>
          </cell>
          <cell r="E992" t="e">
            <v>#VALUE!</v>
          </cell>
        </row>
        <row r="993">
          <cell r="B993" t="e">
            <v>#VALUE!</v>
          </cell>
          <cell r="C993" t="e">
            <v>#VALUE!</v>
          </cell>
          <cell r="D993" t="e">
            <v>#VALUE!</v>
          </cell>
          <cell r="E993" t="e">
            <v>#VALUE!</v>
          </cell>
        </row>
        <row r="994">
          <cell r="B994" t="e">
            <v>#VALUE!</v>
          </cell>
          <cell r="C994" t="e">
            <v>#VALUE!</v>
          </cell>
          <cell r="D994" t="e">
            <v>#VALUE!</v>
          </cell>
          <cell r="E994" t="e">
            <v>#VALUE!</v>
          </cell>
        </row>
        <row r="995">
          <cell r="B995" t="e">
            <v>#VALUE!</v>
          </cell>
          <cell r="C995" t="e">
            <v>#VALUE!</v>
          </cell>
          <cell r="D995" t="e">
            <v>#VALUE!</v>
          </cell>
          <cell r="E995" t="e">
            <v>#VALUE!</v>
          </cell>
        </row>
        <row r="996">
          <cell r="B996" t="e">
            <v>#VALUE!</v>
          </cell>
          <cell r="C996" t="e">
            <v>#VALUE!</v>
          </cell>
          <cell r="D996" t="e">
            <v>#VALUE!</v>
          </cell>
          <cell r="E996" t="e">
            <v>#VALUE!</v>
          </cell>
        </row>
        <row r="997">
          <cell r="B997" t="e">
            <v>#VALUE!</v>
          </cell>
          <cell r="C997" t="e">
            <v>#VALUE!</v>
          </cell>
          <cell r="D997" t="e">
            <v>#VALUE!</v>
          </cell>
          <cell r="E997" t="e">
            <v>#VALUE!</v>
          </cell>
        </row>
        <row r="998">
          <cell r="B998" t="e">
            <v>#VALUE!</v>
          </cell>
          <cell r="C998" t="e">
            <v>#VALUE!</v>
          </cell>
          <cell r="D998" t="e">
            <v>#VALUE!</v>
          </cell>
          <cell r="E998" t="e">
            <v>#VALUE!</v>
          </cell>
        </row>
        <row r="999">
          <cell r="B999" t="e">
            <v>#VALUE!</v>
          </cell>
          <cell r="C999" t="e">
            <v>#VALUE!</v>
          </cell>
          <cell r="D999" t="e">
            <v>#VALUE!</v>
          </cell>
          <cell r="E999" t="e">
            <v>#VALUE!</v>
          </cell>
        </row>
        <row r="1000">
          <cell r="B1000" t="e">
            <v>#VALUE!</v>
          </cell>
          <cell r="C1000" t="e">
            <v>#VALUE!</v>
          </cell>
          <cell r="D1000" t="e">
            <v>#VALUE!</v>
          </cell>
          <cell r="E1000" t="e">
            <v>#VALUE!</v>
          </cell>
        </row>
        <row r="1001">
          <cell r="B1001" t="e">
            <v>#VALUE!</v>
          </cell>
          <cell r="C1001" t="e">
            <v>#VALUE!</v>
          </cell>
          <cell r="D1001" t="e">
            <v>#VALUE!</v>
          </cell>
          <cell r="E1001" t="e">
            <v>#VALUE!</v>
          </cell>
        </row>
        <row r="1002">
          <cell r="B1002" t="e">
            <v>#VALUE!</v>
          </cell>
          <cell r="C1002" t="e">
            <v>#VALUE!</v>
          </cell>
          <cell r="D1002" t="e">
            <v>#VALUE!</v>
          </cell>
          <cell r="E1002" t="e">
            <v>#VALUE!</v>
          </cell>
        </row>
        <row r="1003">
          <cell r="B1003" t="e">
            <v>#VALUE!</v>
          </cell>
          <cell r="C1003" t="e">
            <v>#VALUE!</v>
          </cell>
          <cell r="D1003" t="e">
            <v>#VALUE!</v>
          </cell>
          <cell r="E1003" t="e">
            <v>#VALUE!</v>
          </cell>
        </row>
        <row r="1004">
          <cell r="B1004" t="e">
            <v>#VALUE!</v>
          </cell>
          <cell r="C1004" t="e">
            <v>#VALUE!</v>
          </cell>
          <cell r="D1004" t="e">
            <v>#VALUE!</v>
          </cell>
          <cell r="E1004" t="e">
            <v>#VALUE!</v>
          </cell>
        </row>
        <row r="1005">
          <cell r="B1005" t="e">
            <v>#VALUE!</v>
          </cell>
          <cell r="C1005" t="e">
            <v>#VALUE!</v>
          </cell>
          <cell r="D1005" t="e">
            <v>#VALUE!</v>
          </cell>
          <cell r="E1005" t="e">
            <v>#VALUE!</v>
          </cell>
        </row>
        <row r="1006">
          <cell r="B1006" t="e">
            <v>#VALUE!</v>
          </cell>
          <cell r="C1006" t="e">
            <v>#VALUE!</v>
          </cell>
          <cell r="D1006" t="e">
            <v>#VALUE!</v>
          </cell>
          <cell r="E1006" t="e">
            <v>#VALUE!</v>
          </cell>
        </row>
        <row r="1007">
          <cell r="B1007" t="e">
            <v>#VALUE!</v>
          </cell>
          <cell r="C1007" t="e">
            <v>#VALUE!</v>
          </cell>
          <cell r="D1007" t="e">
            <v>#VALUE!</v>
          </cell>
          <cell r="E1007" t="e">
            <v>#VALUE!</v>
          </cell>
        </row>
        <row r="1008">
          <cell r="B1008" t="e">
            <v>#VALUE!</v>
          </cell>
          <cell r="C1008" t="e">
            <v>#VALUE!</v>
          </cell>
          <cell r="D1008" t="e">
            <v>#VALUE!</v>
          </cell>
          <cell r="E1008" t="e">
            <v>#VALUE!</v>
          </cell>
        </row>
        <row r="1009">
          <cell r="B1009" t="e">
            <v>#VALUE!</v>
          </cell>
          <cell r="C1009" t="e">
            <v>#VALUE!</v>
          </cell>
          <cell r="D1009" t="e">
            <v>#VALUE!</v>
          </cell>
          <cell r="E1009" t="e">
            <v>#VALUE!</v>
          </cell>
        </row>
        <row r="1010">
          <cell r="B1010" t="e">
            <v>#VALUE!</v>
          </cell>
          <cell r="C1010" t="e">
            <v>#VALUE!</v>
          </cell>
          <cell r="D1010" t="e">
            <v>#VALUE!</v>
          </cell>
          <cell r="E1010" t="e">
            <v>#VALUE!</v>
          </cell>
        </row>
        <row r="1011">
          <cell r="B1011" t="e">
            <v>#VALUE!</v>
          </cell>
          <cell r="C1011" t="e">
            <v>#VALUE!</v>
          </cell>
          <cell r="D1011" t="e">
            <v>#VALUE!</v>
          </cell>
          <cell r="E1011" t="e">
            <v>#VALUE!</v>
          </cell>
        </row>
        <row r="1012">
          <cell r="B1012" t="e">
            <v>#VALUE!</v>
          </cell>
          <cell r="C1012" t="e">
            <v>#VALUE!</v>
          </cell>
          <cell r="D1012" t="e">
            <v>#VALUE!</v>
          </cell>
          <cell r="E1012" t="e">
            <v>#VALUE!</v>
          </cell>
        </row>
        <row r="1013">
          <cell r="B1013" t="e">
            <v>#VALUE!</v>
          </cell>
          <cell r="C1013" t="e">
            <v>#VALUE!</v>
          </cell>
          <cell r="D1013" t="e">
            <v>#VALUE!</v>
          </cell>
          <cell r="E1013" t="e">
            <v>#VALUE!</v>
          </cell>
        </row>
        <row r="1014">
          <cell r="B1014" t="e">
            <v>#VALUE!</v>
          </cell>
          <cell r="C1014" t="e">
            <v>#VALUE!</v>
          </cell>
          <cell r="D1014" t="e">
            <v>#VALUE!</v>
          </cell>
          <cell r="E1014" t="e">
            <v>#VALUE!</v>
          </cell>
        </row>
        <row r="1015">
          <cell r="B1015" t="e">
            <v>#VALUE!</v>
          </cell>
          <cell r="C1015" t="e">
            <v>#VALUE!</v>
          </cell>
          <cell r="D1015" t="e">
            <v>#VALUE!</v>
          </cell>
          <cell r="E1015" t="e">
            <v>#VALUE!</v>
          </cell>
        </row>
        <row r="1016">
          <cell r="B1016" t="e">
            <v>#VALUE!</v>
          </cell>
          <cell r="C1016" t="e">
            <v>#VALUE!</v>
          </cell>
          <cell r="D1016" t="e">
            <v>#VALUE!</v>
          </cell>
          <cell r="E1016" t="e">
            <v>#VALUE!</v>
          </cell>
        </row>
        <row r="1017">
          <cell r="B1017" t="e">
            <v>#VALUE!</v>
          </cell>
          <cell r="C1017" t="e">
            <v>#VALUE!</v>
          </cell>
          <cell r="D1017" t="e">
            <v>#VALUE!</v>
          </cell>
          <cell r="E1017" t="e">
            <v>#VALUE!</v>
          </cell>
        </row>
        <row r="1018">
          <cell r="B1018" t="e">
            <v>#VALUE!</v>
          </cell>
          <cell r="C1018" t="e">
            <v>#VALUE!</v>
          </cell>
          <cell r="D1018" t="e">
            <v>#VALUE!</v>
          </cell>
          <cell r="E1018" t="e">
            <v>#VALUE!</v>
          </cell>
        </row>
        <row r="1019">
          <cell r="B1019" t="e">
            <v>#VALUE!</v>
          </cell>
          <cell r="C1019" t="e">
            <v>#VALUE!</v>
          </cell>
          <cell r="D1019" t="e">
            <v>#VALUE!</v>
          </cell>
          <cell r="E1019" t="e">
            <v>#VALUE!</v>
          </cell>
        </row>
        <row r="1020">
          <cell r="B1020" t="e">
            <v>#VALUE!</v>
          </cell>
          <cell r="C1020" t="e">
            <v>#VALUE!</v>
          </cell>
          <cell r="D1020" t="e">
            <v>#VALUE!</v>
          </cell>
          <cell r="E1020" t="e">
            <v>#VALUE!</v>
          </cell>
        </row>
        <row r="1021">
          <cell r="B1021" t="e">
            <v>#VALUE!</v>
          </cell>
          <cell r="C1021" t="e">
            <v>#VALUE!</v>
          </cell>
          <cell r="D1021" t="e">
            <v>#VALUE!</v>
          </cell>
          <cell r="E1021" t="e">
            <v>#VALUE!</v>
          </cell>
        </row>
        <row r="1022">
          <cell r="B1022" t="e">
            <v>#VALUE!</v>
          </cell>
          <cell r="C1022" t="e">
            <v>#VALUE!</v>
          </cell>
          <cell r="D1022" t="e">
            <v>#VALUE!</v>
          </cell>
          <cell r="E1022" t="e">
            <v>#VALUE!</v>
          </cell>
        </row>
        <row r="1023">
          <cell r="B1023" t="e">
            <v>#VALUE!</v>
          </cell>
          <cell r="C1023" t="e">
            <v>#VALUE!</v>
          </cell>
          <cell r="D1023" t="e">
            <v>#VALUE!</v>
          </cell>
          <cell r="E1023" t="e">
            <v>#VALUE!</v>
          </cell>
        </row>
        <row r="1024">
          <cell r="B1024" t="e">
            <v>#VALUE!</v>
          </cell>
          <cell r="C1024" t="e">
            <v>#VALUE!</v>
          </cell>
          <cell r="D1024" t="e">
            <v>#VALUE!</v>
          </cell>
          <cell r="E1024" t="e">
            <v>#VALUE!</v>
          </cell>
        </row>
        <row r="1025">
          <cell r="B1025" t="e">
            <v>#VALUE!</v>
          </cell>
          <cell r="C1025" t="e">
            <v>#VALUE!</v>
          </cell>
          <cell r="D1025" t="e">
            <v>#VALUE!</v>
          </cell>
          <cell r="E1025" t="e">
            <v>#VALUE!</v>
          </cell>
        </row>
        <row r="1026">
          <cell r="B1026" t="e">
            <v>#VALUE!</v>
          </cell>
          <cell r="C1026" t="e">
            <v>#VALUE!</v>
          </cell>
          <cell r="D1026" t="e">
            <v>#VALUE!</v>
          </cell>
          <cell r="E1026" t="e">
            <v>#VALUE!</v>
          </cell>
        </row>
        <row r="1027">
          <cell r="B1027" t="e">
            <v>#VALUE!</v>
          </cell>
          <cell r="C1027" t="e">
            <v>#VALUE!</v>
          </cell>
          <cell r="D1027" t="e">
            <v>#VALUE!</v>
          </cell>
          <cell r="E1027" t="e">
            <v>#VALUE!</v>
          </cell>
        </row>
        <row r="1028">
          <cell r="B1028" t="e">
            <v>#VALUE!</v>
          </cell>
          <cell r="C1028" t="e">
            <v>#VALUE!</v>
          </cell>
          <cell r="D1028" t="e">
            <v>#VALUE!</v>
          </cell>
          <cell r="E1028" t="e">
            <v>#VALUE!</v>
          </cell>
        </row>
        <row r="1029">
          <cell r="B1029" t="e">
            <v>#VALUE!</v>
          </cell>
          <cell r="C1029" t="e">
            <v>#VALUE!</v>
          </cell>
          <cell r="D1029" t="e">
            <v>#VALUE!</v>
          </cell>
          <cell r="E1029" t="e">
            <v>#VALUE!</v>
          </cell>
        </row>
        <row r="1030">
          <cell r="B1030" t="e">
            <v>#VALUE!</v>
          </cell>
          <cell r="C1030" t="e">
            <v>#VALUE!</v>
          </cell>
          <cell r="D1030" t="e">
            <v>#VALUE!</v>
          </cell>
          <cell r="E1030" t="e">
            <v>#VALUE!</v>
          </cell>
        </row>
        <row r="1031">
          <cell r="B1031" t="e">
            <v>#VALUE!</v>
          </cell>
          <cell r="C1031" t="e">
            <v>#VALUE!</v>
          </cell>
          <cell r="D1031" t="e">
            <v>#VALUE!</v>
          </cell>
          <cell r="E1031" t="e">
            <v>#VALUE!</v>
          </cell>
        </row>
        <row r="1032">
          <cell r="B1032" t="e">
            <v>#VALUE!</v>
          </cell>
          <cell r="C1032" t="e">
            <v>#VALUE!</v>
          </cell>
          <cell r="D1032" t="e">
            <v>#VALUE!</v>
          </cell>
          <cell r="E1032" t="e">
            <v>#VALUE!</v>
          </cell>
        </row>
        <row r="1033">
          <cell r="B1033" t="e">
            <v>#VALUE!</v>
          </cell>
          <cell r="C1033" t="e">
            <v>#VALUE!</v>
          </cell>
          <cell r="D1033" t="e">
            <v>#VALUE!</v>
          </cell>
          <cell r="E1033" t="e">
            <v>#VALUE!</v>
          </cell>
        </row>
        <row r="1034">
          <cell r="B1034" t="e">
            <v>#VALUE!</v>
          </cell>
          <cell r="C1034" t="e">
            <v>#VALUE!</v>
          </cell>
          <cell r="D1034" t="e">
            <v>#VALUE!</v>
          </cell>
          <cell r="E1034" t="e">
            <v>#VALUE!</v>
          </cell>
        </row>
        <row r="1035">
          <cell r="B1035" t="e">
            <v>#VALUE!</v>
          </cell>
          <cell r="C1035" t="e">
            <v>#VALUE!</v>
          </cell>
          <cell r="D1035" t="e">
            <v>#VALUE!</v>
          </cell>
          <cell r="E1035" t="e">
            <v>#VALUE!</v>
          </cell>
        </row>
        <row r="1036">
          <cell r="B1036" t="e">
            <v>#VALUE!</v>
          </cell>
          <cell r="C1036" t="e">
            <v>#VALUE!</v>
          </cell>
          <cell r="D1036" t="e">
            <v>#VALUE!</v>
          </cell>
          <cell r="E1036" t="e">
            <v>#VALUE!</v>
          </cell>
        </row>
        <row r="1037">
          <cell r="B1037" t="e">
            <v>#VALUE!</v>
          </cell>
          <cell r="C1037" t="e">
            <v>#VALUE!</v>
          </cell>
          <cell r="D1037" t="e">
            <v>#VALUE!</v>
          </cell>
          <cell r="E1037" t="e">
            <v>#VALUE!</v>
          </cell>
        </row>
        <row r="1038">
          <cell r="B1038" t="e">
            <v>#VALUE!</v>
          </cell>
          <cell r="C1038" t="e">
            <v>#VALUE!</v>
          </cell>
          <cell r="D1038" t="e">
            <v>#VALUE!</v>
          </cell>
          <cell r="E1038" t="e">
            <v>#VALUE!</v>
          </cell>
        </row>
        <row r="1039">
          <cell r="B1039" t="e">
            <v>#VALUE!</v>
          </cell>
          <cell r="C1039" t="e">
            <v>#VALUE!</v>
          </cell>
          <cell r="D1039" t="e">
            <v>#VALUE!</v>
          </cell>
          <cell r="E1039" t="e">
            <v>#VALUE!</v>
          </cell>
        </row>
        <row r="1040">
          <cell r="B1040" t="e">
            <v>#VALUE!</v>
          </cell>
          <cell r="C1040" t="e">
            <v>#VALUE!</v>
          </cell>
          <cell r="D1040" t="e">
            <v>#VALUE!</v>
          </cell>
          <cell r="E1040" t="e">
            <v>#VALUE!</v>
          </cell>
        </row>
        <row r="1041">
          <cell r="B1041" t="e">
            <v>#VALUE!</v>
          </cell>
          <cell r="C1041" t="e">
            <v>#VALUE!</v>
          </cell>
          <cell r="D1041" t="e">
            <v>#VALUE!</v>
          </cell>
          <cell r="E1041" t="e">
            <v>#VALUE!</v>
          </cell>
        </row>
        <row r="1042">
          <cell r="B1042" t="e">
            <v>#VALUE!</v>
          </cell>
          <cell r="C1042" t="e">
            <v>#VALUE!</v>
          </cell>
          <cell r="D1042" t="e">
            <v>#VALUE!</v>
          </cell>
          <cell r="E1042" t="e">
            <v>#VALUE!</v>
          </cell>
        </row>
        <row r="1043">
          <cell r="B1043" t="e">
            <v>#VALUE!</v>
          </cell>
          <cell r="C1043" t="e">
            <v>#VALUE!</v>
          </cell>
          <cell r="D1043" t="e">
            <v>#VALUE!</v>
          </cell>
          <cell r="E1043" t="e">
            <v>#VALUE!</v>
          </cell>
        </row>
        <row r="1044">
          <cell r="B1044" t="e">
            <v>#VALUE!</v>
          </cell>
          <cell r="C1044" t="e">
            <v>#VALUE!</v>
          </cell>
          <cell r="D1044" t="e">
            <v>#VALUE!</v>
          </cell>
          <cell r="E1044" t="e">
            <v>#VALUE!</v>
          </cell>
        </row>
        <row r="1045">
          <cell r="B1045" t="e">
            <v>#VALUE!</v>
          </cell>
          <cell r="C1045" t="e">
            <v>#VALUE!</v>
          </cell>
          <cell r="D1045" t="e">
            <v>#VALUE!</v>
          </cell>
          <cell r="E1045" t="e">
            <v>#VALUE!</v>
          </cell>
        </row>
        <row r="1046">
          <cell r="B1046" t="e">
            <v>#VALUE!</v>
          </cell>
          <cell r="C1046" t="e">
            <v>#VALUE!</v>
          </cell>
          <cell r="D1046" t="e">
            <v>#VALUE!</v>
          </cell>
          <cell r="E1046" t="e">
            <v>#VALUE!</v>
          </cell>
        </row>
        <row r="1047">
          <cell r="B1047" t="e">
            <v>#VALUE!</v>
          </cell>
          <cell r="C1047" t="e">
            <v>#VALUE!</v>
          </cell>
          <cell r="D1047" t="e">
            <v>#VALUE!</v>
          </cell>
          <cell r="E1047" t="e">
            <v>#VALUE!</v>
          </cell>
        </row>
        <row r="1048">
          <cell r="B1048" t="e">
            <v>#VALUE!</v>
          </cell>
          <cell r="C1048" t="e">
            <v>#VALUE!</v>
          </cell>
          <cell r="D1048" t="e">
            <v>#VALUE!</v>
          </cell>
          <cell r="E1048" t="e">
            <v>#VALUE!</v>
          </cell>
        </row>
        <row r="1049">
          <cell r="B1049" t="e">
            <v>#VALUE!</v>
          </cell>
          <cell r="C1049" t="e">
            <v>#VALUE!</v>
          </cell>
          <cell r="D1049" t="e">
            <v>#VALUE!</v>
          </cell>
          <cell r="E1049" t="e">
            <v>#VALUE!</v>
          </cell>
        </row>
        <row r="1050">
          <cell r="B1050" t="e">
            <v>#VALUE!</v>
          </cell>
          <cell r="C1050" t="e">
            <v>#VALUE!</v>
          </cell>
          <cell r="D1050" t="e">
            <v>#VALUE!</v>
          </cell>
          <cell r="E1050" t="e">
            <v>#VALUE!</v>
          </cell>
        </row>
        <row r="1051">
          <cell r="B1051" t="e">
            <v>#VALUE!</v>
          </cell>
          <cell r="C1051" t="e">
            <v>#VALUE!</v>
          </cell>
          <cell r="D1051" t="e">
            <v>#VALUE!</v>
          </cell>
          <cell r="E1051" t="e">
            <v>#VALUE!</v>
          </cell>
        </row>
        <row r="1052">
          <cell r="B1052" t="e">
            <v>#VALUE!</v>
          </cell>
          <cell r="C1052" t="e">
            <v>#VALUE!</v>
          </cell>
          <cell r="D1052" t="e">
            <v>#VALUE!</v>
          </cell>
          <cell r="E1052" t="e">
            <v>#VALUE!</v>
          </cell>
        </row>
        <row r="1053">
          <cell r="B1053" t="e">
            <v>#VALUE!</v>
          </cell>
          <cell r="C1053" t="e">
            <v>#VALUE!</v>
          </cell>
          <cell r="D1053" t="e">
            <v>#VALUE!</v>
          </cell>
          <cell r="E1053" t="e">
            <v>#VALUE!</v>
          </cell>
        </row>
        <row r="1054">
          <cell r="B1054" t="e">
            <v>#VALUE!</v>
          </cell>
          <cell r="C1054" t="e">
            <v>#VALUE!</v>
          </cell>
          <cell r="D1054" t="e">
            <v>#VALUE!</v>
          </cell>
          <cell r="E1054" t="e">
            <v>#VALUE!</v>
          </cell>
        </row>
        <row r="1055">
          <cell r="B1055" t="e">
            <v>#VALUE!</v>
          </cell>
          <cell r="C1055" t="e">
            <v>#VALUE!</v>
          </cell>
          <cell r="D1055" t="e">
            <v>#VALUE!</v>
          </cell>
          <cell r="E1055" t="e">
            <v>#VALUE!</v>
          </cell>
        </row>
        <row r="1056">
          <cell r="B1056" t="e">
            <v>#VALUE!</v>
          </cell>
          <cell r="C1056" t="e">
            <v>#VALUE!</v>
          </cell>
          <cell r="D1056" t="e">
            <v>#VALUE!</v>
          </cell>
          <cell r="E1056" t="e">
            <v>#VALUE!</v>
          </cell>
        </row>
        <row r="1057">
          <cell r="B1057" t="e">
            <v>#VALUE!</v>
          </cell>
          <cell r="C1057" t="e">
            <v>#VALUE!</v>
          </cell>
          <cell r="D1057" t="e">
            <v>#VALUE!</v>
          </cell>
          <cell r="E1057" t="e">
            <v>#VALUE!</v>
          </cell>
        </row>
        <row r="1058">
          <cell r="B1058" t="e">
            <v>#VALUE!</v>
          </cell>
          <cell r="C1058" t="e">
            <v>#VALUE!</v>
          </cell>
          <cell r="D1058" t="e">
            <v>#VALUE!</v>
          </cell>
          <cell r="E1058" t="e">
            <v>#VALUE!</v>
          </cell>
        </row>
        <row r="1059">
          <cell r="B1059" t="e">
            <v>#VALUE!</v>
          </cell>
          <cell r="C1059" t="e">
            <v>#VALUE!</v>
          </cell>
          <cell r="D1059" t="e">
            <v>#VALUE!</v>
          </cell>
          <cell r="E1059" t="e">
            <v>#VALUE!</v>
          </cell>
        </row>
        <row r="1060">
          <cell r="B1060" t="e">
            <v>#VALUE!</v>
          </cell>
          <cell r="C1060" t="e">
            <v>#VALUE!</v>
          </cell>
          <cell r="D1060" t="e">
            <v>#VALUE!</v>
          </cell>
          <cell r="E1060" t="e">
            <v>#VALUE!</v>
          </cell>
        </row>
        <row r="1061">
          <cell r="B1061" t="e">
            <v>#VALUE!</v>
          </cell>
          <cell r="C1061" t="e">
            <v>#VALUE!</v>
          </cell>
          <cell r="D1061" t="e">
            <v>#VALUE!</v>
          </cell>
          <cell r="E1061" t="e">
            <v>#VALUE!</v>
          </cell>
        </row>
        <row r="1062">
          <cell r="B1062" t="e">
            <v>#VALUE!</v>
          </cell>
          <cell r="C1062" t="e">
            <v>#VALUE!</v>
          </cell>
          <cell r="D1062" t="e">
            <v>#VALUE!</v>
          </cell>
          <cell r="E1062" t="e">
            <v>#VALUE!</v>
          </cell>
        </row>
        <row r="1063">
          <cell r="B1063" t="e">
            <v>#VALUE!</v>
          </cell>
          <cell r="C1063" t="e">
            <v>#VALUE!</v>
          </cell>
          <cell r="D1063" t="e">
            <v>#VALUE!</v>
          </cell>
          <cell r="E1063" t="e">
            <v>#VALUE!</v>
          </cell>
        </row>
        <row r="1064">
          <cell r="B1064" t="e">
            <v>#VALUE!</v>
          </cell>
          <cell r="C1064" t="e">
            <v>#VALUE!</v>
          </cell>
          <cell r="D1064" t="e">
            <v>#VALUE!</v>
          </cell>
          <cell r="E1064" t="e">
            <v>#VALUE!</v>
          </cell>
        </row>
        <row r="1065">
          <cell r="B1065" t="e">
            <v>#VALUE!</v>
          </cell>
          <cell r="C1065" t="e">
            <v>#VALUE!</v>
          </cell>
          <cell r="D1065" t="e">
            <v>#VALUE!</v>
          </cell>
          <cell r="E1065" t="e">
            <v>#VALUE!</v>
          </cell>
        </row>
        <row r="1066">
          <cell r="B1066" t="e">
            <v>#VALUE!</v>
          </cell>
          <cell r="C1066" t="e">
            <v>#VALUE!</v>
          </cell>
          <cell r="D1066" t="e">
            <v>#VALUE!</v>
          </cell>
          <cell r="E1066" t="e">
            <v>#VALUE!</v>
          </cell>
        </row>
        <row r="1067">
          <cell r="B1067" t="e">
            <v>#VALUE!</v>
          </cell>
          <cell r="C1067" t="e">
            <v>#VALUE!</v>
          </cell>
          <cell r="D1067" t="e">
            <v>#VALUE!</v>
          </cell>
          <cell r="E1067" t="e">
            <v>#VALUE!</v>
          </cell>
        </row>
        <row r="1068">
          <cell r="B1068" t="e">
            <v>#VALUE!</v>
          </cell>
          <cell r="C1068" t="e">
            <v>#VALUE!</v>
          </cell>
          <cell r="D1068" t="e">
            <v>#VALUE!</v>
          </cell>
          <cell r="E1068" t="e">
            <v>#VALUE!</v>
          </cell>
        </row>
        <row r="1069">
          <cell r="B1069" t="e">
            <v>#VALUE!</v>
          </cell>
          <cell r="C1069" t="e">
            <v>#VALUE!</v>
          </cell>
          <cell r="D1069" t="e">
            <v>#VALUE!</v>
          </cell>
          <cell r="E1069" t="e">
            <v>#VALUE!</v>
          </cell>
        </row>
        <row r="1070">
          <cell r="B1070" t="e">
            <v>#VALUE!</v>
          </cell>
          <cell r="C1070" t="e">
            <v>#VALUE!</v>
          </cell>
          <cell r="D1070" t="e">
            <v>#VALUE!</v>
          </cell>
          <cell r="E1070" t="e">
            <v>#VALUE!</v>
          </cell>
        </row>
        <row r="1071">
          <cell r="B1071" t="e">
            <v>#VALUE!</v>
          </cell>
          <cell r="C1071" t="e">
            <v>#VALUE!</v>
          </cell>
          <cell r="D1071" t="e">
            <v>#VALUE!</v>
          </cell>
          <cell r="E1071" t="e">
            <v>#VALUE!</v>
          </cell>
        </row>
        <row r="1072">
          <cell r="B1072" t="e">
            <v>#VALUE!</v>
          </cell>
          <cell r="C1072" t="e">
            <v>#VALUE!</v>
          </cell>
          <cell r="D1072" t="e">
            <v>#VALUE!</v>
          </cell>
          <cell r="E1072" t="e">
            <v>#VALUE!</v>
          </cell>
        </row>
        <row r="1073">
          <cell r="B1073" t="e">
            <v>#VALUE!</v>
          </cell>
          <cell r="C1073" t="e">
            <v>#VALUE!</v>
          </cell>
          <cell r="D1073" t="e">
            <v>#VALUE!</v>
          </cell>
          <cell r="E1073" t="e">
            <v>#VALUE!</v>
          </cell>
        </row>
        <row r="1074">
          <cell r="B1074" t="e">
            <v>#VALUE!</v>
          </cell>
          <cell r="C1074" t="e">
            <v>#VALUE!</v>
          </cell>
          <cell r="D1074" t="e">
            <v>#VALUE!</v>
          </cell>
          <cell r="E1074" t="e">
            <v>#VALUE!</v>
          </cell>
        </row>
        <row r="1075">
          <cell r="B1075" t="e">
            <v>#VALUE!</v>
          </cell>
          <cell r="C1075" t="e">
            <v>#VALUE!</v>
          </cell>
          <cell r="D1075" t="e">
            <v>#VALUE!</v>
          </cell>
          <cell r="E1075" t="e">
            <v>#VALUE!</v>
          </cell>
        </row>
        <row r="1076">
          <cell r="B1076" t="e">
            <v>#VALUE!</v>
          </cell>
          <cell r="C1076" t="e">
            <v>#VALUE!</v>
          </cell>
          <cell r="D1076" t="e">
            <v>#VALUE!</v>
          </cell>
          <cell r="E1076" t="e">
            <v>#VALUE!</v>
          </cell>
        </row>
        <row r="1077">
          <cell r="B1077" t="e">
            <v>#VALUE!</v>
          </cell>
          <cell r="C1077" t="e">
            <v>#VALUE!</v>
          </cell>
          <cell r="D1077" t="e">
            <v>#VALUE!</v>
          </cell>
          <cell r="E1077" t="e">
            <v>#VALUE!</v>
          </cell>
        </row>
        <row r="1078">
          <cell r="B1078" t="e">
            <v>#VALUE!</v>
          </cell>
          <cell r="C1078" t="e">
            <v>#VALUE!</v>
          </cell>
          <cell r="D1078" t="e">
            <v>#VALUE!</v>
          </cell>
          <cell r="E1078" t="e">
            <v>#VALUE!</v>
          </cell>
        </row>
        <row r="1079">
          <cell r="B1079" t="e">
            <v>#VALUE!</v>
          </cell>
          <cell r="C1079" t="e">
            <v>#VALUE!</v>
          </cell>
          <cell r="D1079" t="e">
            <v>#VALUE!</v>
          </cell>
          <cell r="E1079" t="e">
            <v>#VALUE!</v>
          </cell>
        </row>
        <row r="1080">
          <cell r="B1080" t="e">
            <v>#VALUE!</v>
          </cell>
          <cell r="C1080" t="e">
            <v>#VALUE!</v>
          </cell>
          <cell r="D1080" t="e">
            <v>#VALUE!</v>
          </cell>
          <cell r="E1080" t="e">
            <v>#VALUE!</v>
          </cell>
        </row>
        <row r="1081">
          <cell r="B1081" t="e">
            <v>#VALUE!</v>
          </cell>
          <cell r="C1081" t="e">
            <v>#VALUE!</v>
          </cell>
          <cell r="D1081" t="e">
            <v>#VALUE!</v>
          </cell>
          <cell r="E1081" t="e">
            <v>#VALUE!</v>
          </cell>
        </row>
        <row r="1082">
          <cell r="B1082" t="e">
            <v>#VALUE!</v>
          </cell>
          <cell r="C1082" t="e">
            <v>#VALUE!</v>
          </cell>
          <cell r="D1082" t="e">
            <v>#VALUE!</v>
          </cell>
          <cell r="E1082" t="e">
            <v>#VALUE!</v>
          </cell>
        </row>
        <row r="1083">
          <cell r="B1083" t="e">
            <v>#VALUE!</v>
          </cell>
          <cell r="C1083" t="e">
            <v>#VALUE!</v>
          </cell>
          <cell r="D1083" t="e">
            <v>#VALUE!</v>
          </cell>
          <cell r="E1083" t="e">
            <v>#VALUE!</v>
          </cell>
        </row>
        <row r="1084">
          <cell r="B1084" t="e">
            <v>#VALUE!</v>
          </cell>
          <cell r="C1084" t="e">
            <v>#VALUE!</v>
          </cell>
          <cell r="D1084" t="e">
            <v>#VALUE!</v>
          </cell>
          <cell r="E1084" t="e">
            <v>#VALUE!</v>
          </cell>
        </row>
        <row r="1085">
          <cell r="B1085" t="e">
            <v>#VALUE!</v>
          </cell>
          <cell r="C1085" t="e">
            <v>#VALUE!</v>
          </cell>
          <cell r="D1085" t="e">
            <v>#VALUE!</v>
          </cell>
          <cell r="E1085" t="e">
            <v>#VALUE!</v>
          </cell>
        </row>
        <row r="1086">
          <cell r="B1086" t="e">
            <v>#VALUE!</v>
          </cell>
          <cell r="C1086" t="e">
            <v>#VALUE!</v>
          </cell>
          <cell r="D1086" t="e">
            <v>#VALUE!</v>
          </cell>
          <cell r="E1086" t="e">
            <v>#VALUE!</v>
          </cell>
        </row>
        <row r="1087">
          <cell r="B1087" t="e">
            <v>#VALUE!</v>
          </cell>
          <cell r="C1087" t="e">
            <v>#VALUE!</v>
          </cell>
          <cell r="D1087" t="e">
            <v>#VALUE!</v>
          </cell>
          <cell r="E1087" t="e">
            <v>#VALUE!</v>
          </cell>
        </row>
        <row r="1088">
          <cell r="B1088" t="e">
            <v>#VALUE!</v>
          </cell>
          <cell r="C1088" t="e">
            <v>#VALUE!</v>
          </cell>
          <cell r="D1088" t="e">
            <v>#VALUE!</v>
          </cell>
          <cell r="E1088" t="e">
            <v>#VALUE!</v>
          </cell>
        </row>
        <row r="1089">
          <cell r="B1089" t="e">
            <v>#VALUE!</v>
          </cell>
          <cell r="C1089" t="e">
            <v>#VALUE!</v>
          </cell>
          <cell r="D1089" t="e">
            <v>#VALUE!</v>
          </cell>
          <cell r="E1089" t="e">
            <v>#VALUE!</v>
          </cell>
        </row>
        <row r="1090">
          <cell r="B1090" t="e">
            <v>#VALUE!</v>
          </cell>
          <cell r="C1090" t="e">
            <v>#VALUE!</v>
          </cell>
          <cell r="D1090" t="e">
            <v>#VALUE!</v>
          </cell>
          <cell r="E1090" t="e">
            <v>#VALUE!</v>
          </cell>
        </row>
        <row r="1091">
          <cell r="B1091" t="e">
            <v>#VALUE!</v>
          </cell>
          <cell r="C1091" t="e">
            <v>#VALUE!</v>
          </cell>
          <cell r="D1091" t="e">
            <v>#VALUE!</v>
          </cell>
          <cell r="E1091" t="e">
            <v>#VALUE!</v>
          </cell>
        </row>
        <row r="1092">
          <cell r="B1092" t="e">
            <v>#VALUE!</v>
          </cell>
          <cell r="C1092" t="e">
            <v>#VALUE!</v>
          </cell>
          <cell r="D1092" t="e">
            <v>#VALUE!</v>
          </cell>
          <cell r="E1092" t="e">
            <v>#VALUE!</v>
          </cell>
        </row>
        <row r="1093">
          <cell r="B1093" t="e">
            <v>#VALUE!</v>
          </cell>
          <cell r="C1093" t="e">
            <v>#VALUE!</v>
          </cell>
          <cell r="D1093" t="e">
            <v>#VALUE!</v>
          </cell>
          <cell r="E1093" t="e">
            <v>#VALUE!</v>
          </cell>
        </row>
        <row r="1094">
          <cell r="B1094" t="e">
            <v>#VALUE!</v>
          </cell>
          <cell r="C1094" t="e">
            <v>#VALUE!</v>
          </cell>
          <cell r="D1094" t="e">
            <v>#VALUE!</v>
          </cell>
          <cell r="E1094" t="e">
            <v>#VALUE!</v>
          </cell>
        </row>
        <row r="1095">
          <cell r="B1095" t="e">
            <v>#VALUE!</v>
          </cell>
          <cell r="C1095" t="e">
            <v>#VALUE!</v>
          </cell>
          <cell r="D1095" t="e">
            <v>#VALUE!</v>
          </cell>
          <cell r="E1095" t="e">
            <v>#VALUE!</v>
          </cell>
        </row>
        <row r="1096">
          <cell r="B1096" t="e">
            <v>#VALUE!</v>
          </cell>
          <cell r="C1096" t="e">
            <v>#VALUE!</v>
          </cell>
          <cell r="D1096" t="e">
            <v>#VALUE!</v>
          </cell>
          <cell r="E1096" t="e">
            <v>#VALUE!</v>
          </cell>
        </row>
        <row r="1097">
          <cell r="B1097" t="e">
            <v>#VALUE!</v>
          </cell>
          <cell r="C1097" t="e">
            <v>#VALUE!</v>
          </cell>
          <cell r="D1097" t="e">
            <v>#VALUE!</v>
          </cell>
          <cell r="E1097" t="e">
            <v>#VALUE!</v>
          </cell>
        </row>
        <row r="1098">
          <cell r="B1098" t="e">
            <v>#VALUE!</v>
          </cell>
          <cell r="C1098" t="e">
            <v>#VALUE!</v>
          </cell>
          <cell r="D1098" t="e">
            <v>#VALUE!</v>
          </cell>
          <cell r="E1098" t="e">
            <v>#VALUE!</v>
          </cell>
        </row>
        <row r="1099">
          <cell r="B1099" t="e">
            <v>#VALUE!</v>
          </cell>
          <cell r="C1099" t="e">
            <v>#VALUE!</v>
          </cell>
          <cell r="D1099" t="e">
            <v>#VALUE!</v>
          </cell>
          <cell r="E1099" t="e">
            <v>#VALUE!</v>
          </cell>
        </row>
        <row r="1100">
          <cell r="B1100" t="e">
            <v>#VALUE!</v>
          </cell>
          <cell r="C1100" t="e">
            <v>#VALUE!</v>
          </cell>
          <cell r="D1100" t="e">
            <v>#VALUE!</v>
          </cell>
          <cell r="E1100" t="e">
            <v>#VALUE!</v>
          </cell>
        </row>
        <row r="1101">
          <cell r="B1101" t="e">
            <v>#VALUE!</v>
          </cell>
          <cell r="C1101" t="e">
            <v>#VALUE!</v>
          </cell>
          <cell r="D1101" t="e">
            <v>#VALUE!</v>
          </cell>
          <cell r="E1101" t="e">
            <v>#VALUE!</v>
          </cell>
        </row>
        <row r="1102">
          <cell r="B1102" t="e">
            <v>#VALUE!</v>
          </cell>
          <cell r="C1102" t="e">
            <v>#VALUE!</v>
          </cell>
          <cell r="D1102" t="e">
            <v>#VALUE!</v>
          </cell>
          <cell r="E1102" t="e">
            <v>#VALUE!</v>
          </cell>
        </row>
        <row r="1103">
          <cell r="B1103" t="e">
            <v>#VALUE!</v>
          </cell>
          <cell r="C1103" t="e">
            <v>#VALUE!</v>
          </cell>
          <cell r="D1103" t="e">
            <v>#VALUE!</v>
          </cell>
          <cell r="E1103" t="e">
            <v>#VALUE!</v>
          </cell>
        </row>
        <row r="1104">
          <cell r="B1104" t="e">
            <v>#VALUE!</v>
          </cell>
          <cell r="C1104" t="e">
            <v>#VALUE!</v>
          </cell>
          <cell r="D1104" t="e">
            <v>#VALUE!</v>
          </cell>
          <cell r="E1104" t="e">
            <v>#VALUE!</v>
          </cell>
        </row>
        <row r="1105">
          <cell r="B1105" t="e">
            <v>#VALUE!</v>
          </cell>
          <cell r="C1105" t="e">
            <v>#VALUE!</v>
          </cell>
          <cell r="D1105" t="e">
            <v>#VALUE!</v>
          </cell>
          <cell r="E1105" t="e">
            <v>#VALUE!</v>
          </cell>
        </row>
        <row r="1106">
          <cell r="B1106" t="e">
            <v>#VALUE!</v>
          </cell>
          <cell r="C1106" t="e">
            <v>#VALUE!</v>
          </cell>
          <cell r="D1106" t="e">
            <v>#VALUE!</v>
          </cell>
          <cell r="E1106" t="e">
            <v>#VALUE!</v>
          </cell>
        </row>
        <row r="1107">
          <cell r="B1107" t="e">
            <v>#VALUE!</v>
          </cell>
          <cell r="C1107" t="e">
            <v>#VALUE!</v>
          </cell>
          <cell r="D1107" t="e">
            <v>#VALUE!</v>
          </cell>
          <cell r="E1107" t="e">
            <v>#VALUE!</v>
          </cell>
        </row>
        <row r="1108">
          <cell r="B1108" t="e">
            <v>#VALUE!</v>
          </cell>
          <cell r="C1108" t="e">
            <v>#VALUE!</v>
          </cell>
          <cell r="D1108" t="e">
            <v>#VALUE!</v>
          </cell>
          <cell r="E1108" t="e">
            <v>#VALUE!</v>
          </cell>
        </row>
        <row r="1109">
          <cell r="B1109" t="e">
            <v>#VALUE!</v>
          </cell>
          <cell r="C1109" t="e">
            <v>#VALUE!</v>
          </cell>
          <cell r="D1109" t="e">
            <v>#VALUE!</v>
          </cell>
          <cell r="E1109" t="e">
            <v>#VALUE!</v>
          </cell>
        </row>
        <row r="1110">
          <cell r="B1110" t="e">
            <v>#VALUE!</v>
          </cell>
          <cell r="C1110" t="e">
            <v>#VALUE!</v>
          </cell>
          <cell r="D1110" t="e">
            <v>#VALUE!</v>
          </cell>
          <cell r="E1110" t="e">
            <v>#VALUE!</v>
          </cell>
        </row>
        <row r="1111">
          <cell r="B1111" t="e">
            <v>#VALUE!</v>
          </cell>
          <cell r="C1111" t="e">
            <v>#VALUE!</v>
          </cell>
          <cell r="D1111" t="e">
            <v>#VALUE!</v>
          </cell>
          <cell r="E1111" t="e">
            <v>#VALUE!</v>
          </cell>
        </row>
        <row r="1112">
          <cell r="B1112" t="e">
            <v>#VALUE!</v>
          </cell>
          <cell r="C1112" t="e">
            <v>#VALUE!</v>
          </cell>
          <cell r="D1112" t="e">
            <v>#VALUE!</v>
          </cell>
          <cell r="E1112" t="e">
            <v>#VALUE!</v>
          </cell>
        </row>
        <row r="1113">
          <cell r="B1113" t="e">
            <v>#VALUE!</v>
          </cell>
          <cell r="C1113" t="e">
            <v>#VALUE!</v>
          </cell>
          <cell r="D1113" t="e">
            <v>#VALUE!</v>
          </cell>
          <cell r="E1113" t="e">
            <v>#VALUE!</v>
          </cell>
        </row>
        <row r="1114">
          <cell r="B1114" t="e">
            <v>#VALUE!</v>
          </cell>
          <cell r="C1114" t="e">
            <v>#VALUE!</v>
          </cell>
          <cell r="D1114" t="e">
            <v>#VALUE!</v>
          </cell>
          <cell r="E1114" t="e">
            <v>#VALUE!</v>
          </cell>
        </row>
        <row r="1115">
          <cell r="B1115" t="e">
            <v>#VALUE!</v>
          </cell>
          <cell r="C1115" t="e">
            <v>#VALUE!</v>
          </cell>
          <cell r="D1115" t="e">
            <v>#VALUE!</v>
          </cell>
          <cell r="E1115" t="e">
            <v>#VALUE!</v>
          </cell>
        </row>
        <row r="1116">
          <cell r="B1116" t="e">
            <v>#VALUE!</v>
          </cell>
          <cell r="C1116" t="e">
            <v>#VALUE!</v>
          </cell>
          <cell r="D1116" t="e">
            <v>#VALUE!</v>
          </cell>
          <cell r="E1116" t="e">
            <v>#VALUE!</v>
          </cell>
        </row>
        <row r="1117">
          <cell r="B1117" t="e">
            <v>#VALUE!</v>
          </cell>
          <cell r="C1117" t="e">
            <v>#VALUE!</v>
          </cell>
          <cell r="D1117" t="e">
            <v>#VALUE!</v>
          </cell>
          <cell r="E1117" t="e">
            <v>#VALUE!</v>
          </cell>
        </row>
        <row r="1118">
          <cell r="B1118" t="e">
            <v>#VALUE!</v>
          </cell>
          <cell r="C1118" t="e">
            <v>#VALUE!</v>
          </cell>
          <cell r="D1118" t="e">
            <v>#VALUE!</v>
          </cell>
          <cell r="E1118" t="e">
            <v>#VALUE!</v>
          </cell>
        </row>
        <row r="1119">
          <cell r="B1119" t="e">
            <v>#VALUE!</v>
          </cell>
          <cell r="C1119" t="e">
            <v>#VALUE!</v>
          </cell>
          <cell r="D1119" t="e">
            <v>#VALUE!</v>
          </cell>
          <cell r="E1119" t="e">
            <v>#VALUE!</v>
          </cell>
        </row>
        <row r="1120">
          <cell r="B1120" t="e">
            <v>#VALUE!</v>
          </cell>
          <cell r="C1120" t="e">
            <v>#VALUE!</v>
          </cell>
          <cell r="D1120" t="e">
            <v>#VALUE!</v>
          </cell>
          <cell r="E1120" t="e">
            <v>#VALUE!</v>
          </cell>
        </row>
        <row r="1121">
          <cell r="B1121" t="e">
            <v>#VALUE!</v>
          </cell>
          <cell r="C1121" t="e">
            <v>#VALUE!</v>
          </cell>
          <cell r="D1121" t="e">
            <v>#VALUE!</v>
          </cell>
          <cell r="E1121" t="e">
            <v>#VALUE!</v>
          </cell>
        </row>
        <row r="1122">
          <cell r="B1122" t="e">
            <v>#VALUE!</v>
          </cell>
          <cell r="C1122" t="e">
            <v>#VALUE!</v>
          </cell>
          <cell r="D1122" t="e">
            <v>#VALUE!</v>
          </cell>
          <cell r="E1122" t="e">
            <v>#VALUE!</v>
          </cell>
        </row>
        <row r="1123">
          <cell r="B1123" t="e">
            <v>#VALUE!</v>
          </cell>
          <cell r="C1123" t="e">
            <v>#VALUE!</v>
          </cell>
          <cell r="D1123" t="e">
            <v>#VALUE!</v>
          </cell>
          <cell r="E1123" t="e">
            <v>#VALUE!</v>
          </cell>
        </row>
        <row r="1124">
          <cell r="B1124" t="e">
            <v>#VALUE!</v>
          </cell>
          <cell r="C1124" t="e">
            <v>#VALUE!</v>
          </cell>
          <cell r="D1124" t="e">
            <v>#VALUE!</v>
          </cell>
          <cell r="E1124" t="e">
            <v>#VALUE!</v>
          </cell>
        </row>
        <row r="1125">
          <cell r="B1125" t="e">
            <v>#VALUE!</v>
          </cell>
          <cell r="C1125" t="e">
            <v>#VALUE!</v>
          </cell>
          <cell r="D1125" t="e">
            <v>#VALUE!</v>
          </cell>
          <cell r="E1125" t="e">
            <v>#VALUE!</v>
          </cell>
        </row>
        <row r="1126">
          <cell r="B1126" t="e">
            <v>#VALUE!</v>
          </cell>
          <cell r="C1126" t="e">
            <v>#VALUE!</v>
          </cell>
          <cell r="D1126" t="e">
            <v>#VALUE!</v>
          </cell>
          <cell r="E1126" t="e">
            <v>#VALUE!</v>
          </cell>
        </row>
        <row r="1127">
          <cell r="B1127" t="e">
            <v>#VALUE!</v>
          </cell>
          <cell r="C1127" t="e">
            <v>#VALUE!</v>
          </cell>
          <cell r="D1127" t="e">
            <v>#VALUE!</v>
          </cell>
          <cell r="E1127" t="e">
            <v>#VALUE!</v>
          </cell>
        </row>
        <row r="1128">
          <cell r="B1128" t="e">
            <v>#VALUE!</v>
          </cell>
          <cell r="C1128" t="e">
            <v>#VALUE!</v>
          </cell>
          <cell r="D1128" t="e">
            <v>#VALUE!</v>
          </cell>
          <cell r="E1128" t="e">
            <v>#VALUE!</v>
          </cell>
        </row>
        <row r="1129">
          <cell r="B1129" t="e">
            <v>#VALUE!</v>
          </cell>
          <cell r="C1129" t="e">
            <v>#VALUE!</v>
          </cell>
          <cell r="D1129" t="e">
            <v>#VALUE!</v>
          </cell>
          <cell r="E1129" t="e">
            <v>#VALUE!</v>
          </cell>
        </row>
        <row r="1130">
          <cell r="B1130" t="e">
            <v>#VALUE!</v>
          </cell>
          <cell r="C1130" t="e">
            <v>#VALUE!</v>
          </cell>
          <cell r="D1130" t="e">
            <v>#VALUE!</v>
          </cell>
          <cell r="E1130" t="e">
            <v>#VALUE!</v>
          </cell>
        </row>
        <row r="1131">
          <cell r="B1131" t="e">
            <v>#VALUE!</v>
          </cell>
          <cell r="C1131" t="e">
            <v>#VALUE!</v>
          </cell>
          <cell r="D1131" t="e">
            <v>#VALUE!</v>
          </cell>
          <cell r="E1131" t="e">
            <v>#VALUE!</v>
          </cell>
        </row>
        <row r="1132">
          <cell r="B1132" t="e">
            <v>#VALUE!</v>
          </cell>
          <cell r="C1132" t="e">
            <v>#VALUE!</v>
          </cell>
          <cell r="D1132" t="e">
            <v>#VALUE!</v>
          </cell>
          <cell r="E1132" t="e">
            <v>#VALUE!</v>
          </cell>
        </row>
        <row r="1133">
          <cell r="B1133" t="e">
            <v>#VALUE!</v>
          </cell>
          <cell r="C1133" t="e">
            <v>#VALUE!</v>
          </cell>
          <cell r="D1133" t="e">
            <v>#VALUE!</v>
          </cell>
          <cell r="E1133" t="e">
            <v>#VALUE!</v>
          </cell>
        </row>
        <row r="1134">
          <cell r="B1134" t="e">
            <v>#VALUE!</v>
          </cell>
          <cell r="C1134" t="e">
            <v>#VALUE!</v>
          </cell>
          <cell r="D1134" t="e">
            <v>#VALUE!</v>
          </cell>
          <cell r="E1134" t="e">
            <v>#VALUE!</v>
          </cell>
        </row>
        <row r="1135">
          <cell r="B1135" t="e">
            <v>#VALUE!</v>
          </cell>
          <cell r="C1135" t="e">
            <v>#VALUE!</v>
          </cell>
          <cell r="D1135" t="e">
            <v>#VALUE!</v>
          </cell>
          <cell r="E1135" t="e">
            <v>#VALUE!</v>
          </cell>
        </row>
        <row r="1136">
          <cell r="B1136" t="e">
            <v>#VALUE!</v>
          </cell>
          <cell r="C1136" t="e">
            <v>#VALUE!</v>
          </cell>
          <cell r="D1136" t="e">
            <v>#VALUE!</v>
          </cell>
          <cell r="E1136" t="e">
            <v>#VALUE!</v>
          </cell>
        </row>
        <row r="1137">
          <cell r="B1137" t="e">
            <v>#VALUE!</v>
          </cell>
          <cell r="C1137" t="e">
            <v>#VALUE!</v>
          </cell>
          <cell r="D1137" t="e">
            <v>#VALUE!</v>
          </cell>
          <cell r="E1137" t="e">
            <v>#VALUE!</v>
          </cell>
        </row>
        <row r="1138">
          <cell r="B1138" t="e">
            <v>#VALUE!</v>
          </cell>
          <cell r="C1138" t="e">
            <v>#VALUE!</v>
          </cell>
          <cell r="D1138" t="e">
            <v>#VALUE!</v>
          </cell>
          <cell r="E1138" t="e">
            <v>#VALUE!</v>
          </cell>
        </row>
        <row r="1139">
          <cell r="B1139" t="e">
            <v>#VALUE!</v>
          </cell>
          <cell r="C1139" t="e">
            <v>#VALUE!</v>
          </cell>
          <cell r="D1139" t="e">
            <v>#VALUE!</v>
          </cell>
          <cell r="E1139" t="e">
            <v>#VALUE!</v>
          </cell>
        </row>
        <row r="1140">
          <cell r="B1140" t="e">
            <v>#VALUE!</v>
          </cell>
          <cell r="C1140" t="e">
            <v>#VALUE!</v>
          </cell>
          <cell r="D1140" t="e">
            <v>#VALUE!</v>
          </cell>
          <cell r="E1140" t="e">
            <v>#VALUE!</v>
          </cell>
        </row>
        <row r="1141">
          <cell r="B1141" t="e">
            <v>#VALUE!</v>
          </cell>
          <cell r="C1141" t="e">
            <v>#VALUE!</v>
          </cell>
          <cell r="D1141" t="e">
            <v>#VALUE!</v>
          </cell>
          <cell r="E1141" t="e">
            <v>#VALUE!</v>
          </cell>
        </row>
        <row r="1142">
          <cell r="B1142" t="e">
            <v>#VALUE!</v>
          </cell>
          <cell r="C1142" t="e">
            <v>#VALUE!</v>
          </cell>
          <cell r="D1142" t="e">
            <v>#VALUE!</v>
          </cell>
          <cell r="E1142" t="e">
            <v>#VALUE!</v>
          </cell>
        </row>
        <row r="1143">
          <cell r="B1143" t="e">
            <v>#VALUE!</v>
          </cell>
          <cell r="C1143" t="e">
            <v>#VALUE!</v>
          </cell>
          <cell r="D1143" t="e">
            <v>#VALUE!</v>
          </cell>
          <cell r="E1143" t="e">
            <v>#VALUE!</v>
          </cell>
        </row>
        <row r="1144">
          <cell r="B1144" t="e">
            <v>#VALUE!</v>
          </cell>
          <cell r="C1144" t="e">
            <v>#VALUE!</v>
          </cell>
          <cell r="D1144" t="e">
            <v>#VALUE!</v>
          </cell>
          <cell r="E1144" t="e">
            <v>#VALUE!</v>
          </cell>
        </row>
        <row r="1145">
          <cell r="B1145" t="e">
            <v>#VALUE!</v>
          </cell>
          <cell r="C1145" t="e">
            <v>#VALUE!</v>
          </cell>
          <cell r="D1145" t="e">
            <v>#VALUE!</v>
          </cell>
          <cell r="E1145" t="e">
            <v>#VALUE!</v>
          </cell>
        </row>
        <row r="1146">
          <cell r="B1146" t="e">
            <v>#VALUE!</v>
          </cell>
          <cell r="C1146" t="e">
            <v>#VALUE!</v>
          </cell>
          <cell r="D1146" t="e">
            <v>#VALUE!</v>
          </cell>
          <cell r="E1146" t="e">
            <v>#VALUE!</v>
          </cell>
        </row>
        <row r="1147">
          <cell r="B1147" t="e">
            <v>#VALUE!</v>
          </cell>
          <cell r="C1147" t="e">
            <v>#VALUE!</v>
          </cell>
          <cell r="D1147" t="e">
            <v>#VALUE!</v>
          </cell>
          <cell r="E1147" t="e">
            <v>#VALUE!</v>
          </cell>
        </row>
        <row r="1148">
          <cell r="B1148" t="e">
            <v>#VALUE!</v>
          </cell>
          <cell r="C1148" t="e">
            <v>#VALUE!</v>
          </cell>
          <cell r="D1148" t="e">
            <v>#VALUE!</v>
          </cell>
          <cell r="E1148" t="e">
            <v>#VALUE!</v>
          </cell>
        </row>
        <row r="1149">
          <cell r="B1149" t="e">
            <v>#VALUE!</v>
          </cell>
          <cell r="C1149" t="e">
            <v>#VALUE!</v>
          </cell>
          <cell r="D1149" t="e">
            <v>#VALUE!</v>
          </cell>
          <cell r="E1149" t="e">
            <v>#VALUE!</v>
          </cell>
        </row>
        <row r="1150">
          <cell r="B1150" t="e">
            <v>#VALUE!</v>
          </cell>
          <cell r="C1150" t="e">
            <v>#VALUE!</v>
          </cell>
          <cell r="D1150" t="e">
            <v>#VALUE!</v>
          </cell>
          <cell r="E1150" t="e">
            <v>#VALUE!</v>
          </cell>
        </row>
        <row r="1151">
          <cell r="B1151" t="e">
            <v>#VALUE!</v>
          </cell>
          <cell r="C1151" t="e">
            <v>#VALUE!</v>
          </cell>
          <cell r="D1151" t="e">
            <v>#VALUE!</v>
          </cell>
          <cell r="E1151" t="e">
            <v>#VALUE!</v>
          </cell>
        </row>
        <row r="1152">
          <cell r="B1152" t="e">
            <v>#VALUE!</v>
          </cell>
          <cell r="C1152" t="e">
            <v>#VALUE!</v>
          </cell>
          <cell r="D1152" t="e">
            <v>#VALUE!</v>
          </cell>
          <cell r="E1152" t="e">
            <v>#VALUE!</v>
          </cell>
        </row>
        <row r="1153">
          <cell r="B1153" t="e">
            <v>#VALUE!</v>
          </cell>
          <cell r="C1153" t="e">
            <v>#VALUE!</v>
          </cell>
          <cell r="D1153" t="e">
            <v>#VALUE!</v>
          </cell>
          <cell r="E1153" t="e">
            <v>#VALUE!</v>
          </cell>
        </row>
        <row r="1154">
          <cell r="B1154" t="e">
            <v>#VALUE!</v>
          </cell>
          <cell r="C1154" t="e">
            <v>#VALUE!</v>
          </cell>
          <cell r="D1154" t="e">
            <v>#VALUE!</v>
          </cell>
          <cell r="E1154" t="e">
            <v>#VALUE!</v>
          </cell>
        </row>
        <row r="1155">
          <cell r="B1155" t="e">
            <v>#VALUE!</v>
          </cell>
          <cell r="C1155" t="e">
            <v>#VALUE!</v>
          </cell>
          <cell r="D1155" t="e">
            <v>#VALUE!</v>
          </cell>
          <cell r="E1155" t="e">
            <v>#VALUE!</v>
          </cell>
        </row>
        <row r="1156">
          <cell r="B1156" t="e">
            <v>#VALUE!</v>
          </cell>
          <cell r="C1156" t="e">
            <v>#VALUE!</v>
          </cell>
          <cell r="D1156" t="e">
            <v>#VALUE!</v>
          </cell>
          <cell r="E1156" t="e">
            <v>#VALUE!</v>
          </cell>
        </row>
        <row r="1157">
          <cell r="B1157" t="e">
            <v>#VALUE!</v>
          </cell>
          <cell r="C1157" t="e">
            <v>#VALUE!</v>
          </cell>
          <cell r="D1157" t="e">
            <v>#VALUE!</v>
          </cell>
          <cell r="E1157" t="e">
            <v>#VALUE!</v>
          </cell>
        </row>
        <row r="1158">
          <cell r="B1158" t="e">
            <v>#VALUE!</v>
          </cell>
          <cell r="C1158" t="e">
            <v>#VALUE!</v>
          </cell>
          <cell r="D1158" t="e">
            <v>#VALUE!</v>
          </cell>
          <cell r="E1158" t="e">
            <v>#VALUE!</v>
          </cell>
        </row>
        <row r="1159">
          <cell r="B1159" t="e">
            <v>#VALUE!</v>
          </cell>
          <cell r="C1159" t="e">
            <v>#VALUE!</v>
          </cell>
          <cell r="D1159" t="e">
            <v>#VALUE!</v>
          </cell>
          <cell r="E1159" t="e">
            <v>#VALUE!</v>
          </cell>
        </row>
        <row r="1160">
          <cell r="B1160" t="e">
            <v>#VALUE!</v>
          </cell>
          <cell r="C1160" t="e">
            <v>#VALUE!</v>
          </cell>
          <cell r="D1160" t="e">
            <v>#VALUE!</v>
          </cell>
          <cell r="E1160" t="e">
            <v>#VALUE!</v>
          </cell>
        </row>
        <row r="1161">
          <cell r="B1161" t="e">
            <v>#VALUE!</v>
          </cell>
          <cell r="C1161" t="e">
            <v>#VALUE!</v>
          </cell>
          <cell r="D1161" t="e">
            <v>#VALUE!</v>
          </cell>
          <cell r="E1161" t="e">
            <v>#VALUE!</v>
          </cell>
        </row>
        <row r="1162">
          <cell r="B1162" t="e">
            <v>#VALUE!</v>
          </cell>
          <cell r="C1162" t="e">
            <v>#VALUE!</v>
          </cell>
          <cell r="D1162" t="e">
            <v>#VALUE!</v>
          </cell>
          <cell r="E1162" t="e">
            <v>#VALUE!</v>
          </cell>
        </row>
        <row r="1163">
          <cell r="B1163" t="e">
            <v>#VALUE!</v>
          </cell>
          <cell r="C1163" t="e">
            <v>#VALUE!</v>
          </cell>
          <cell r="D1163" t="e">
            <v>#VALUE!</v>
          </cell>
          <cell r="E1163" t="e">
            <v>#VALUE!</v>
          </cell>
        </row>
        <row r="1164">
          <cell r="B1164" t="e">
            <v>#VALUE!</v>
          </cell>
          <cell r="C1164" t="e">
            <v>#VALUE!</v>
          </cell>
          <cell r="D1164" t="e">
            <v>#VALUE!</v>
          </cell>
          <cell r="E1164" t="e">
            <v>#VALUE!</v>
          </cell>
        </row>
        <row r="1165">
          <cell r="B1165" t="e">
            <v>#VALUE!</v>
          </cell>
          <cell r="C1165" t="e">
            <v>#VALUE!</v>
          </cell>
          <cell r="D1165" t="e">
            <v>#VALUE!</v>
          </cell>
          <cell r="E1165" t="e">
            <v>#VALUE!</v>
          </cell>
        </row>
        <row r="1166">
          <cell r="B1166" t="e">
            <v>#VALUE!</v>
          </cell>
          <cell r="C1166" t="e">
            <v>#VALUE!</v>
          </cell>
          <cell r="D1166" t="e">
            <v>#VALUE!</v>
          </cell>
          <cell r="E1166" t="e">
            <v>#VALUE!</v>
          </cell>
        </row>
        <row r="1167">
          <cell r="B1167" t="e">
            <v>#VALUE!</v>
          </cell>
          <cell r="C1167" t="e">
            <v>#VALUE!</v>
          </cell>
          <cell r="D1167" t="e">
            <v>#VALUE!</v>
          </cell>
          <cell r="E1167" t="e">
            <v>#VALUE!</v>
          </cell>
        </row>
        <row r="1168">
          <cell r="B1168" t="e">
            <v>#VALUE!</v>
          </cell>
          <cell r="C1168" t="e">
            <v>#VALUE!</v>
          </cell>
          <cell r="D1168" t="e">
            <v>#VALUE!</v>
          </cell>
          <cell r="E1168" t="e">
            <v>#VALUE!</v>
          </cell>
        </row>
        <row r="1169">
          <cell r="B1169" t="e">
            <v>#VALUE!</v>
          </cell>
          <cell r="C1169" t="e">
            <v>#VALUE!</v>
          </cell>
          <cell r="D1169" t="e">
            <v>#VALUE!</v>
          </cell>
          <cell r="E1169" t="e">
            <v>#VALUE!</v>
          </cell>
        </row>
        <row r="1170">
          <cell r="B1170" t="e">
            <v>#VALUE!</v>
          </cell>
          <cell r="C1170" t="e">
            <v>#VALUE!</v>
          </cell>
          <cell r="D1170" t="e">
            <v>#VALUE!</v>
          </cell>
          <cell r="E1170" t="e">
            <v>#VALUE!</v>
          </cell>
        </row>
        <row r="1171">
          <cell r="B1171" t="e">
            <v>#VALUE!</v>
          </cell>
          <cell r="C1171" t="e">
            <v>#VALUE!</v>
          </cell>
          <cell r="D1171" t="e">
            <v>#VALUE!</v>
          </cell>
          <cell r="E1171" t="e">
            <v>#VALUE!</v>
          </cell>
        </row>
        <row r="1172">
          <cell r="B1172" t="e">
            <v>#VALUE!</v>
          </cell>
          <cell r="C1172" t="e">
            <v>#VALUE!</v>
          </cell>
          <cell r="D1172" t="e">
            <v>#VALUE!</v>
          </cell>
          <cell r="E1172" t="e">
            <v>#VALUE!</v>
          </cell>
        </row>
        <row r="1173">
          <cell r="B1173" t="e">
            <v>#VALUE!</v>
          </cell>
          <cell r="C1173" t="e">
            <v>#VALUE!</v>
          </cell>
          <cell r="D1173" t="e">
            <v>#VALUE!</v>
          </cell>
          <cell r="E1173" t="e">
            <v>#VALUE!</v>
          </cell>
        </row>
        <row r="1174">
          <cell r="B1174" t="e">
            <v>#VALUE!</v>
          </cell>
          <cell r="C1174" t="e">
            <v>#VALUE!</v>
          </cell>
          <cell r="D1174" t="e">
            <v>#VALUE!</v>
          </cell>
          <cell r="E1174" t="e">
            <v>#VALUE!</v>
          </cell>
        </row>
        <row r="1175">
          <cell r="B1175" t="e">
            <v>#VALUE!</v>
          </cell>
          <cell r="C1175" t="e">
            <v>#VALUE!</v>
          </cell>
          <cell r="D1175" t="e">
            <v>#VALUE!</v>
          </cell>
          <cell r="E1175" t="e">
            <v>#VALUE!</v>
          </cell>
        </row>
        <row r="1176">
          <cell r="B1176" t="e">
            <v>#VALUE!</v>
          </cell>
          <cell r="C1176" t="e">
            <v>#VALUE!</v>
          </cell>
          <cell r="D1176" t="e">
            <v>#VALUE!</v>
          </cell>
          <cell r="E1176" t="e">
            <v>#VALUE!</v>
          </cell>
        </row>
        <row r="1177">
          <cell r="B1177" t="e">
            <v>#VALUE!</v>
          </cell>
          <cell r="C1177" t="e">
            <v>#VALUE!</v>
          </cell>
          <cell r="D1177" t="e">
            <v>#VALUE!</v>
          </cell>
          <cell r="E1177" t="e">
            <v>#VALUE!</v>
          </cell>
        </row>
        <row r="1178">
          <cell r="B1178" t="e">
            <v>#VALUE!</v>
          </cell>
          <cell r="C1178" t="e">
            <v>#VALUE!</v>
          </cell>
          <cell r="D1178" t="e">
            <v>#VALUE!</v>
          </cell>
          <cell r="E1178" t="e">
            <v>#VALUE!</v>
          </cell>
        </row>
        <row r="1179">
          <cell r="B1179" t="e">
            <v>#VALUE!</v>
          </cell>
          <cell r="C1179" t="e">
            <v>#VALUE!</v>
          </cell>
          <cell r="D1179" t="e">
            <v>#VALUE!</v>
          </cell>
          <cell r="E1179" t="e">
            <v>#VALUE!</v>
          </cell>
        </row>
        <row r="1180">
          <cell r="B1180" t="e">
            <v>#VALUE!</v>
          </cell>
          <cell r="C1180" t="e">
            <v>#VALUE!</v>
          </cell>
          <cell r="D1180" t="e">
            <v>#VALUE!</v>
          </cell>
          <cell r="E1180" t="e">
            <v>#VALUE!</v>
          </cell>
        </row>
        <row r="1181">
          <cell r="B1181" t="e">
            <v>#VALUE!</v>
          </cell>
          <cell r="C1181" t="e">
            <v>#VALUE!</v>
          </cell>
          <cell r="D1181" t="e">
            <v>#VALUE!</v>
          </cell>
          <cell r="E1181" t="e">
            <v>#VALUE!</v>
          </cell>
        </row>
        <row r="1182">
          <cell r="B1182" t="e">
            <v>#VALUE!</v>
          </cell>
          <cell r="C1182" t="e">
            <v>#VALUE!</v>
          </cell>
          <cell r="D1182" t="e">
            <v>#VALUE!</v>
          </cell>
          <cell r="E1182" t="e">
            <v>#VALUE!</v>
          </cell>
        </row>
        <row r="1183">
          <cell r="B1183" t="e">
            <v>#VALUE!</v>
          </cell>
          <cell r="C1183" t="e">
            <v>#VALUE!</v>
          </cell>
          <cell r="D1183" t="e">
            <v>#VALUE!</v>
          </cell>
          <cell r="E1183" t="e">
            <v>#VALUE!</v>
          </cell>
        </row>
        <row r="1184">
          <cell r="B1184" t="e">
            <v>#VALUE!</v>
          </cell>
          <cell r="C1184" t="e">
            <v>#VALUE!</v>
          </cell>
          <cell r="D1184" t="e">
            <v>#VALUE!</v>
          </cell>
          <cell r="E1184" t="e">
            <v>#VALUE!</v>
          </cell>
        </row>
        <row r="1185">
          <cell r="B1185" t="e">
            <v>#VALUE!</v>
          </cell>
          <cell r="C1185" t="e">
            <v>#VALUE!</v>
          </cell>
          <cell r="D1185" t="e">
            <v>#VALUE!</v>
          </cell>
          <cell r="E1185" t="e">
            <v>#VALUE!</v>
          </cell>
        </row>
        <row r="1186">
          <cell r="B1186" t="e">
            <v>#VALUE!</v>
          </cell>
          <cell r="C1186" t="e">
            <v>#VALUE!</v>
          </cell>
          <cell r="D1186" t="e">
            <v>#VALUE!</v>
          </cell>
          <cell r="E1186" t="e">
            <v>#VALUE!</v>
          </cell>
        </row>
        <row r="1187">
          <cell r="B1187" t="e">
            <v>#VALUE!</v>
          </cell>
          <cell r="C1187" t="e">
            <v>#VALUE!</v>
          </cell>
          <cell r="D1187" t="e">
            <v>#VALUE!</v>
          </cell>
          <cell r="E1187" t="e">
            <v>#VALUE!</v>
          </cell>
        </row>
        <row r="1188">
          <cell r="B1188" t="e">
            <v>#VALUE!</v>
          </cell>
          <cell r="C1188" t="e">
            <v>#VALUE!</v>
          </cell>
          <cell r="D1188" t="e">
            <v>#VALUE!</v>
          </cell>
          <cell r="E1188" t="e">
            <v>#VALUE!</v>
          </cell>
        </row>
        <row r="1189">
          <cell r="B1189" t="e">
            <v>#VALUE!</v>
          </cell>
          <cell r="C1189" t="e">
            <v>#VALUE!</v>
          </cell>
          <cell r="D1189" t="e">
            <v>#VALUE!</v>
          </cell>
          <cell r="E1189" t="e">
            <v>#VALUE!</v>
          </cell>
        </row>
        <row r="1190">
          <cell r="B1190" t="e">
            <v>#VALUE!</v>
          </cell>
          <cell r="C1190" t="e">
            <v>#VALUE!</v>
          </cell>
          <cell r="D1190" t="e">
            <v>#VALUE!</v>
          </cell>
          <cell r="E1190" t="e">
            <v>#VALUE!</v>
          </cell>
        </row>
        <row r="1191">
          <cell r="B1191" t="e">
            <v>#VALUE!</v>
          </cell>
          <cell r="C1191" t="e">
            <v>#VALUE!</v>
          </cell>
          <cell r="D1191" t="e">
            <v>#VALUE!</v>
          </cell>
          <cell r="E1191" t="e">
            <v>#VALUE!</v>
          </cell>
        </row>
        <row r="1192">
          <cell r="B1192" t="e">
            <v>#VALUE!</v>
          </cell>
          <cell r="C1192" t="e">
            <v>#VALUE!</v>
          </cell>
          <cell r="D1192" t="e">
            <v>#VALUE!</v>
          </cell>
          <cell r="E1192" t="e">
            <v>#VALUE!</v>
          </cell>
        </row>
        <row r="1193">
          <cell r="B1193" t="e">
            <v>#VALUE!</v>
          </cell>
          <cell r="C1193" t="e">
            <v>#VALUE!</v>
          </cell>
          <cell r="D1193" t="e">
            <v>#VALUE!</v>
          </cell>
          <cell r="E1193" t="e">
            <v>#VALUE!</v>
          </cell>
        </row>
        <row r="1194">
          <cell r="B1194" t="e">
            <v>#VALUE!</v>
          </cell>
          <cell r="C1194" t="e">
            <v>#VALUE!</v>
          </cell>
          <cell r="D1194" t="e">
            <v>#VALUE!</v>
          </cell>
          <cell r="E1194" t="e">
            <v>#VALUE!</v>
          </cell>
        </row>
        <row r="1195">
          <cell r="B1195" t="e">
            <v>#VALUE!</v>
          </cell>
          <cell r="C1195" t="e">
            <v>#VALUE!</v>
          </cell>
          <cell r="D1195" t="e">
            <v>#VALUE!</v>
          </cell>
          <cell r="E1195" t="e">
            <v>#VALUE!</v>
          </cell>
        </row>
        <row r="1196">
          <cell r="B1196" t="e">
            <v>#VALUE!</v>
          </cell>
          <cell r="C1196" t="e">
            <v>#VALUE!</v>
          </cell>
          <cell r="D1196" t="e">
            <v>#VALUE!</v>
          </cell>
          <cell r="E1196" t="e">
            <v>#VALUE!</v>
          </cell>
        </row>
        <row r="1197">
          <cell r="B1197" t="e">
            <v>#VALUE!</v>
          </cell>
          <cell r="C1197" t="e">
            <v>#VALUE!</v>
          </cell>
          <cell r="D1197" t="e">
            <v>#VALUE!</v>
          </cell>
          <cell r="E1197" t="e">
            <v>#VALUE!</v>
          </cell>
        </row>
        <row r="1198">
          <cell r="B1198" t="e">
            <v>#VALUE!</v>
          </cell>
          <cell r="C1198" t="e">
            <v>#VALUE!</v>
          </cell>
          <cell r="D1198" t="e">
            <v>#VALUE!</v>
          </cell>
          <cell r="E1198" t="e">
            <v>#VALUE!</v>
          </cell>
        </row>
        <row r="1199">
          <cell r="B1199" t="e">
            <v>#VALUE!</v>
          </cell>
          <cell r="C1199" t="e">
            <v>#VALUE!</v>
          </cell>
          <cell r="D1199" t="e">
            <v>#VALUE!</v>
          </cell>
          <cell r="E1199" t="e">
            <v>#VALUE!</v>
          </cell>
        </row>
        <row r="1200">
          <cell r="B1200" t="e">
            <v>#VALUE!</v>
          </cell>
          <cell r="C1200" t="e">
            <v>#VALUE!</v>
          </cell>
          <cell r="D1200" t="e">
            <v>#VALUE!</v>
          </cell>
          <cell r="E1200" t="e">
            <v>#VALUE!</v>
          </cell>
        </row>
        <row r="1201">
          <cell r="B1201" t="e">
            <v>#VALUE!</v>
          </cell>
          <cell r="C1201" t="e">
            <v>#VALUE!</v>
          </cell>
          <cell r="D1201" t="e">
            <v>#VALUE!</v>
          </cell>
          <cell r="E1201" t="e">
            <v>#VALUE!</v>
          </cell>
        </row>
        <row r="1202">
          <cell r="B1202" t="e">
            <v>#VALUE!</v>
          </cell>
          <cell r="C1202" t="e">
            <v>#VALUE!</v>
          </cell>
          <cell r="D1202" t="e">
            <v>#VALUE!</v>
          </cell>
          <cell r="E1202" t="e">
            <v>#VALUE!</v>
          </cell>
        </row>
        <row r="1203">
          <cell r="B1203" t="e">
            <v>#VALUE!</v>
          </cell>
          <cell r="C1203" t="e">
            <v>#VALUE!</v>
          </cell>
          <cell r="D1203" t="e">
            <v>#VALUE!</v>
          </cell>
          <cell r="E1203" t="e">
            <v>#VALUE!</v>
          </cell>
        </row>
        <row r="1204">
          <cell r="B1204" t="e">
            <v>#VALUE!</v>
          </cell>
          <cell r="C1204" t="e">
            <v>#VALUE!</v>
          </cell>
          <cell r="D1204" t="e">
            <v>#VALUE!</v>
          </cell>
          <cell r="E1204" t="e">
            <v>#VALUE!</v>
          </cell>
        </row>
        <row r="1205">
          <cell r="B1205" t="e">
            <v>#VALUE!</v>
          </cell>
          <cell r="C1205" t="e">
            <v>#VALUE!</v>
          </cell>
          <cell r="D1205" t="e">
            <v>#VALUE!</v>
          </cell>
          <cell r="E1205" t="e">
            <v>#VALUE!</v>
          </cell>
        </row>
        <row r="1206">
          <cell r="B1206" t="e">
            <v>#VALUE!</v>
          </cell>
          <cell r="C1206" t="e">
            <v>#VALUE!</v>
          </cell>
          <cell r="D1206" t="e">
            <v>#VALUE!</v>
          </cell>
          <cell r="E1206" t="e">
            <v>#VALUE!</v>
          </cell>
        </row>
        <row r="1207">
          <cell r="B1207" t="e">
            <v>#VALUE!</v>
          </cell>
          <cell r="C1207" t="e">
            <v>#VALUE!</v>
          </cell>
          <cell r="D1207" t="e">
            <v>#VALUE!</v>
          </cell>
          <cell r="E1207" t="e">
            <v>#VALUE!</v>
          </cell>
        </row>
        <row r="1208">
          <cell r="B1208" t="e">
            <v>#VALUE!</v>
          </cell>
          <cell r="C1208" t="e">
            <v>#VALUE!</v>
          </cell>
          <cell r="D1208" t="e">
            <v>#VALUE!</v>
          </cell>
          <cell r="E1208" t="e">
            <v>#VALUE!</v>
          </cell>
        </row>
        <row r="1209">
          <cell r="B1209" t="e">
            <v>#VALUE!</v>
          </cell>
          <cell r="C1209" t="e">
            <v>#VALUE!</v>
          </cell>
          <cell r="D1209" t="e">
            <v>#VALUE!</v>
          </cell>
          <cell r="E1209" t="e">
            <v>#VALUE!</v>
          </cell>
        </row>
        <row r="1210">
          <cell r="B1210" t="e">
            <v>#VALUE!</v>
          </cell>
          <cell r="C1210" t="e">
            <v>#VALUE!</v>
          </cell>
          <cell r="D1210" t="e">
            <v>#VALUE!</v>
          </cell>
          <cell r="E1210" t="e">
            <v>#VALUE!</v>
          </cell>
        </row>
        <row r="1211">
          <cell r="B1211" t="e">
            <v>#VALUE!</v>
          </cell>
          <cell r="C1211" t="e">
            <v>#VALUE!</v>
          </cell>
          <cell r="D1211" t="e">
            <v>#VALUE!</v>
          </cell>
          <cell r="E1211" t="e">
            <v>#VALUE!</v>
          </cell>
        </row>
        <row r="1212">
          <cell r="B1212" t="e">
            <v>#VALUE!</v>
          </cell>
          <cell r="C1212" t="e">
            <v>#VALUE!</v>
          </cell>
          <cell r="D1212" t="e">
            <v>#VALUE!</v>
          </cell>
          <cell r="E1212" t="e">
            <v>#VALUE!</v>
          </cell>
        </row>
        <row r="1213">
          <cell r="B1213" t="e">
            <v>#VALUE!</v>
          </cell>
          <cell r="C1213" t="e">
            <v>#VALUE!</v>
          </cell>
          <cell r="D1213" t="e">
            <v>#VALUE!</v>
          </cell>
          <cell r="E1213" t="e">
            <v>#VALUE!</v>
          </cell>
        </row>
        <row r="1214">
          <cell r="B1214" t="e">
            <v>#VALUE!</v>
          </cell>
          <cell r="C1214" t="e">
            <v>#VALUE!</v>
          </cell>
          <cell r="D1214" t="e">
            <v>#VALUE!</v>
          </cell>
          <cell r="E1214" t="e">
            <v>#VALUE!</v>
          </cell>
        </row>
        <row r="1215">
          <cell r="B1215" t="e">
            <v>#VALUE!</v>
          </cell>
          <cell r="C1215" t="e">
            <v>#VALUE!</v>
          </cell>
          <cell r="D1215" t="e">
            <v>#VALUE!</v>
          </cell>
          <cell r="E1215" t="e">
            <v>#VALUE!</v>
          </cell>
        </row>
        <row r="1216">
          <cell r="B1216" t="e">
            <v>#VALUE!</v>
          </cell>
          <cell r="C1216" t="e">
            <v>#VALUE!</v>
          </cell>
          <cell r="D1216" t="e">
            <v>#VALUE!</v>
          </cell>
          <cell r="E1216" t="e">
            <v>#VALUE!</v>
          </cell>
        </row>
        <row r="1217">
          <cell r="B1217" t="e">
            <v>#VALUE!</v>
          </cell>
          <cell r="C1217" t="e">
            <v>#VALUE!</v>
          </cell>
          <cell r="D1217" t="e">
            <v>#VALUE!</v>
          </cell>
          <cell r="E1217" t="e">
            <v>#VALUE!</v>
          </cell>
        </row>
        <row r="1218">
          <cell r="B1218" t="e">
            <v>#VALUE!</v>
          </cell>
          <cell r="C1218" t="e">
            <v>#VALUE!</v>
          </cell>
          <cell r="D1218" t="e">
            <v>#VALUE!</v>
          </cell>
          <cell r="E1218" t="e">
            <v>#VALUE!</v>
          </cell>
        </row>
        <row r="1219">
          <cell r="B1219" t="e">
            <v>#VALUE!</v>
          </cell>
          <cell r="C1219" t="e">
            <v>#VALUE!</v>
          </cell>
          <cell r="D1219" t="e">
            <v>#VALUE!</v>
          </cell>
          <cell r="E1219" t="e">
            <v>#VALUE!</v>
          </cell>
        </row>
        <row r="1220">
          <cell r="B1220" t="e">
            <v>#VALUE!</v>
          </cell>
          <cell r="C1220" t="e">
            <v>#VALUE!</v>
          </cell>
          <cell r="D1220" t="e">
            <v>#VALUE!</v>
          </cell>
          <cell r="E1220" t="e">
            <v>#VALUE!</v>
          </cell>
        </row>
        <row r="1221">
          <cell r="B1221" t="e">
            <v>#VALUE!</v>
          </cell>
          <cell r="C1221" t="e">
            <v>#VALUE!</v>
          </cell>
          <cell r="D1221" t="e">
            <v>#VALUE!</v>
          </cell>
          <cell r="E1221" t="e">
            <v>#VALUE!</v>
          </cell>
        </row>
        <row r="1222">
          <cell r="B1222" t="e">
            <v>#VALUE!</v>
          </cell>
          <cell r="C1222" t="e">
            <v>#VALUE!</v>
          </cell>
          <cell r="D1222" t="e">
            <v>#VALUE!</v>
          </cell>
          <cell r="E1222" t="e">
            <v>#VALUE!</v>
          </cell>
        </row>
        <row r="1223">
          <cell r="B1223" t="e">
            <v>#VALUE!</v>
          </cell>
          <cell r="C1223" t="e">
            <v>#VALUE!</v>
          </cell>
          <cell r="D1223" t="e">
            <v>#VALUE!</v>
          </cell>
          <cell r="E1223" t="e">
            <v>#VALUE!</v>
          </cell>
        </row>
        <row r="1224">
          <cell r="B1224" t="e">
            <v>#VALUE!</v>
          </cell>
          <cell r="C1224" t="e">
            <v>#VALUE!</v>
          </cell>
          <cell r="D1224" t="e">
            <v>#VALUE!</v>
          </cell>
          <cell r="E1224" t="e">
            <v>#VALUE!</v>
          </cell>
        </row>
        <row r="1225">
          <cell r="B1225" t="e">
            <v>#VALUE!</v>
          </cell>
          <cell r="C1225" t="e">
            <v>#VALUE!</v>
          </cell>
          <cell r="D1225" t="e">
            <v>#VALUE!</v>
          </cell>
          <cell r="E1225" t="e">
            <v>#VALUE!</v>
          </cell>
        </row>
        <row r="1226">
          <cell r="B1226" t="e">
            <v>#VALUE!</v>
          </cell>
          <cell r="C1226" t="e">
            <v>#VALUE!</v>
          </cell>
          <cell r="D1226" t="e">
            <v>#VALUE!</v>
          </cell>
          <cell r="E1226" t="e">
            <v>#VALUE!</v>
          </cell>
        </row>
        <row r="1227">
          <cell r="B1227" t="e">
            <v>#VALUE!</v>
          </cell>
          <cell r="C1227" t="e">
            <v>#VALUE!</v>
          </cell>
          <cell r="D1227" t="e">
            <v>#VALUE!</v>
          </cell>
          <cell r="E1227" t="e">
            <v>#VALUE!</v>
          </cell>
        </row>
        <row r="1228">
          <cell r="B1228" t="e">
            <v>#VALUE!</v>
          </cell>
          <cell r="C1228" t="e">
            <v>#VALUE!</v>
          </cell>
          <cell r="D1228" t="e">
            <v>#VALUE!</v>
          </cell>
          <cell r="E1228" t="e">
            <v>#VALUE!</v>
          </cell>
        </row>
        <row r="1229">
          <cell r="B1229" t="e">
            <v>#VALUE!</v>
          </cell>
          <cell r="C1229" t="e">
            <v>#VALUE!</v>
          </cell>
          <cell r="D1229" t="e">
            <v>#VALUE!</v>
          </cell>
          <cell r="E1229" t="e">
            <v>#VALUE!</v>
          </cell>
        </row>
        <row r="1230">
          <cell r="B1230" t="e">
            <v>#VALUE!</v>
          </cell>
          <cell r="C1230" t="e">
            <v>#VALUE!</v>
          </cell>
          <cell r="D1230" t="e">
            <v>#VALUE!</v>
          </cell>
          <cell r="E1230" t="e">
            <v>#VALUE!</v>
          </cell>
        </row>
        <row r="1231">
          <cell r="B1231" t="e">
            <v>#VALUE!</v>
          </cell>
          <cell r="C1231" t="e">
            <v>#VALUE!</v>
          </cell>
          <cell r="D1231" t="e">
            <v>#VALUE!</v>
          </cell>
          <cell r="E1231" t="e">
            <v>#VALUE!</v>
          </cell>
        </row>
        <row r="1232">
          <cell r="B1232" t="e">
            <v>#VALUE!</v>
          </cell>
          <cell r="C1232" t="e">
            <v>#VALUE!</v>
          </cell>
          <cell r="D1232" t="e">
            <v>#VALUE!</v>
          </cell>
          <cell r="E1232" t="e">
            <v>#VALUE!</v>
          </cell>
        </row>
        <row r="1233">
          <cell r="B1233" t="e">
            <v>#VALUE!</v>
          </cell>
          <cell r="C1233" t="e">
            <v>#VALUE!</v>
          </cell>
          <cell r="D1233" t="e">
            <v>#VALUE!</v>
          </cell>
          <cell r="E1233" t="e">
            <v>#VALUE!</v>
          </cell>
        </row>
        <row r="1234">
          <cell r="B1234" t="e">
            <v>#VALUE!</v>
          </cell>
          <cell r="C1234" t="e">
            <v>#VALUE!</v>
          </cell>
          <cell r="D1234" t="e">
            <v>#VALUE!</v>
          </cell>
          <cell r="E1234" t="e">
            <v>#VALUE!</v>
          </cell>
        </row>
        <row r="1235">
          <cell r="B1235" t="e">
            <v>#VALUE!</v>
          </cell>
          <cell r="C1235" t="e">
            <v>#VALUE!</v>
          </cell>
          <cell r="D1235" t="e">
            <v>#VALUE!</v>
          </cell>
          <cell r="E1235" t="e">
            <v>#VALUE!</v>
          </cell>
        </row>
        <row r="1236">
          <cell r="B1236" t="e">
            <v>#VALUE!</v>
          </cell>
          <cell r="C1236" t="e">
            <v>#VALUE!</v>
          </cell>
          <cell r="D1236" t="e">
            <v>#VALUE!</v>
          </cell>
          <cell r="E1236" t="e">
            <v>#VALUE!</v>
          </cell>
        </row>
        <row r="1237">
          <cell r="B1237" t="e">
            <v>#VALUE!</v>
          </cell>
          <cell r="C1237" t="e">
            <v>#VALUE!</v>
          </cell>
          <cell r="D1237" t="e">
            <v>#VALUE!</v>
          </cell>
          <cell r="E1237" t="e">
            <v>#VALUE!</v>
          </cell>
        </row>
        <row r="1238">
          <cell r="B1238" t="e">
            <v>#VALUE!</v>
          </cell>
          <cell r="C1238" t="e">
            <v>#VALUE!</v>
          </cell>
          <cell r="D1238" t="e">
            <v>#VALUE!</v>
          </cell>
          <cell r="E1238" t="e">
            <v>#VALUE!</v>
          </cell>
        </row>
        <row r="1239">
          <cell r="B1239" t="e">
            <v>#VALUE!</v>
          </cell>
          <cell r="C1239" t="e">
            <v>#VALUE!</v>
          </cell>
          <cell r="D1239" t="e">
            <v>#VALUE!</v>
          </cell>
          <cell r="E1239" t="e">
            <v>#VALUE!</v>
          </cell>
        </row>
        <row r="1240">
          <cell r="B1240" t="e">
            <v>#VALUE!</v>
          </cell>
          <cell r="C1240" t="e">
            <v>#VALUE!</v>
          </cell>
          <cell r="D1240" t="e">
            <v>#VALUE!</v>
          </cell>
          <cell r="E1240" t="e">
            <v>#VALUE!</v>
          </cell>
        </row>
        <row r="1241">
          <cell r="B1241" t="e">
            <v>#VALUE!</v>
          </cell>
          <cell r="C1241" t="e">
            <v>#VALUE!</v>
          </cell>
          <cell r="D1241" t="e">
            <v>#VALUE!</v>
          </cell>
          <cell r="E1241" t="e">
            <v>#VALUE!</v>
          </cell>
        </row>
        <row r="1242">
          <cell r="B1242" t="e">
            <v>#VALUE!</v>
          </cell>
          <cell r="C1242" t="e">
            <v>#VALUE!</v>
          </cell>
          <cell r="D1242" t="e">
            <v>#VALUE!</v>
          </cell>
          <cell r="E1242" t="e">
            <v>#VALUE!</v>
          </cell>
        </row>
        <row r="1243">
          <cell r="B1243" t="e">
            <v>#VALUE!</v>
          </cell>
          <cell r="C1243" t="e">
            <v>#VALUE!</v>
          </cell>
          <cell r="D1243" t="e">
            <v>#VALUE!</v>
          </cell>
          <cell r="E1243" t="e">
            <v>#VALUE!</v>
          </cell>
        </row>
        <row r="1244">
          <cell r="B1244" t="e">
            <v>#VALUE!</v>
          </cell>
          <cell r="C1244" t="e">
            <v>#VALUE!</v>
          </cell>
          <cell r="D1244" t="e">
            <v>#VALUE!</v>
          </cell>
          <cell r="E1244" t="e">
            <v>#VALUE!</v>
          </cell>
        </row>
        <row r="1245">
          <cell r="B1245" t="e">
            <v>#VALUE!</v>
          </cell>
          <cell r="C1245" t="e">
            <v>#VALUE!</v>
          </cell>
          <cell r="D1245" t="e">
            <v>#VALUE!</v>
          </cell>
          <cell r="E1245" t="e">
            <v>#VALUE!</v>
          </cell>
        </row>
        <row r="1246">
          <cell r="B1246" t="e">
            <v>#VALUE!</v>
          </cell>
          <cell r="C1246" t="e">
            <v>#VALUE!</v>
          </cell>
          <cell r="D1246" t="e">
            <v>#VALUE!</v>
          </cell>
          <cell r="E1246" t="e">
            <v>#VALUE!</v>
          </cell>
        </row>
        <row r="1247">
          <cell r="B1247" t="e">
            <v>#VALUE!</v>
          </cell>
          <cell r="C1247" t="e">
            <v>#VALUE!</v>
          </cell>
          <cell r="D1247" t="e">
            <v>#VALUE!</v>
          </cell>
          <cell r="E1247" t="e">
            <v>#VALUE!</v>
          </cell>
        </row>
        <row r="1248">
          <cell r="B1248" t="e">
            <v>#VALUE!</v>
          </cell>
          <cell r="C1248" t="e">
            <v>#VALUE!</v>
          </cell>
          <cell r="D1248" t="e">
            <v>#VALUE!</v>
          </cell>
          <cell r="E1248" t="e">
            <v>#VALUE!</v>
          </cell>
        </row>
        <row r="1249">
          <cell r="B1249" t="e">
            <v>#VALUE!</v>
          </cell>
          <cell r="C1249" t="e">
            <v>#VALUE!</v>
          </cell>
          <cell r="D1249" t="e">
            <v>#VALUE!</v>
          </cell>
          <cell r="E1249" t="e">
            <v>#VALUE!</v>
          </cell>
        </row>
        <row r="1250">
          <cell r="B1250" t="e">
            <v>#VALUE!</v>
          </cell>
          <cell r="C1250" t="e">
            <v>#VALUE!</v>
          </cell>
          <cell r="D1250" t="e">
            <v>#VALUE!</v>
          </cell>
          <cell r="E1250" t="e">
            <v>#VALUE!</v>
          </cell>
        </row>
        <row r="1251">
          <cell r="B1251" t="e">
            <v>#VALUE!</v>
          </cell>
          <cell r="C1251" t="e">
            <v>#VALUE!</v>
          </cell>
          <cell r="D1251" t="e">
            <v>#VALUE!</v>
          </cell>
          <cell r="E1251" t="e">
            <v>#VALUE!</v>
          </cell>
        </row>
        <row r="1252">
          <cell r="B1252" t="e">
            <v>#VALUE!</v>
          </cell>
          <cell r="C1252" t="e">
            <v>#VALUE!</v>
          </cell>
          <cell r="D1252" t="e">
            <v>#VALUE!</v>
          </cell>
          <cell r="E1252" t="e">
            <v>#VALUE!</v>
          </cell>
        </row>
        <row r="1253">
          <cell r="B1253" t="e">
            <v>#VALUE!</v>
          </cell>
          <cell r="C1253" t="e">
            <v>#VALUE!</v>
          </cell>
          <cell r="D1253" t="e">
            <v>#VALUE!</v>
          </cell>
          <cell r="E1253" t="e">
            <v>#VALUE!</v>
          </cell>
        </row>
        <row r="1254">
          <cell r="B1254" t="e">
            <v>#VALUE!</v>
          </cell>
          <cell r="C1254" t="e">
            <v>#VALUE!</v>
          </cell>
          <cell r="D1254" t="e">
            <v>#VALUE!</v>
          </cell>
          <cell r="E1254" t="e">
            <v>#VALUE!</v>
          </cell>
        </row>
        <row r="1255">
          <cell r="B1255" t="e">
            <v>#VALUE!</v>
          </cell>
          <cell r="C1255" t="e">
            <v>#VALUE!</v>
          </cell>
          <cell r="D1255" t="e">
            <v>#VALUE!</v>
          </cell>
          <cell r="E1255" t="e">
            <v>#VALUE!</v>
          </cell>
        </row>
        <row r="1256">
          <cell r="B1256" t="e">
            <v>#VALUE!</v>
          </cell>
          <cell r="C1256" t="e">
            <v>#VALUE!</v>
          </cell>
          <cell r="D1256" t="e">
            <v>#VALUE!</v>
          </cell>
          <cell r="E1256" t="e">
            <v>#VALUE!</v>
          </cell>
        </row>
        <row r="1257">
          <cell r="B1257" t="e">
            <v>#VALUE!</v>
          </cell>
          <cell r="C1257" t="e">
            <v>#VALUE!</v>
          </cell>
          <cell r="D1257" t="e">
            <v>#VALUE!</v>
          </cell>
          <cell r="E1257" t="e">
            <v>#VALUE!</v>
          </cell>
        </row>
        <row r="1258">
          <cell r="B1258" t="e">
            <v>#VALUE!</v>
          </cell>
          <cell r="C1258" t="e">
            <v>#VALUE!</v>
          </cell>
          <cell r="D1258" t="e">
            <v>#VALUE!</v>
          </cell>
          <cell r="E1258" t="e">
            <v>#VALUE!</v>
          </cell>
        </row>
        <row r="1259">
          <cell r="B1259" t="e">
            <v>#VALUE!</v>
          </cell>
          <cell r="C1259" t="e">
            <v>#VALUE!</v>
          </cell>
          <cell r="D1259" t="e">
            <v>#VALUE!</v>
          </cell>
          <cell r="E1259" t="e">
            <v>#VALUE!</v>
          </cell>
        </row>
        <row r="1260">
          <cell r="B1260" t="e">
            <v>#VALUE!</v>
          </cell>
          <cell r="C1260" t="e">
            <v>#VALUE!</v>
          </cell>
          <cell r="D1260" t="e">
            <v>#VALUE!</v>
          </cell>
          <cell r="E1260" t="e">
            <v>#VALUE!</v>
          </cell>
        </row>
        <row r="1261">
          <cell r="B1261" t="e">
            <v>#VALUE!</v>
          </cell>
          <cell r="C1261" t="e">
            <v>#VALUE!</v>
          </cell>
          <cell r="D1261" t="e">
            <v>#VALUE!</v>
          </cell>
          <cell r="E1261" t="e">
            <v>#VALUE!</v>
          </cell>
        </row>
        <row r="1262">
          <cell r="B1262" t="e">
            <v>#VALUE!</v>
          </cell>
          <cell r="C1262" t="e">
            <v>#VALUE!</v>
          </cell>
          <cell r="D1262" t="e">
            <v>#VALUE!</v>
          </cell>
          <cell r="E1262" t="e">
            <v>#VALUE!</v>
          </cell>
        </row>
        <row r="1263">
          <cell r="B1263" t="e">
            <v>#VALUE!</v>
          </cell>
          <cell r="C1263" t="e">
            <v>#VALUE!</v>
          </cell>
          <cell r="D1263" t="e">
            <v>#VALUE!</v>
          </cell>
          <cell r="E1263" t="e">
            <v>#VALUE!</v>
          </cell>
        </row>
        <row r="1264">
          <cell r="B1264" t="e">
            <v>#VALUE!</v>
          </cell>
          <cell r="C1264" t="e">
            <v>#VALUE!</v>
          </cell>
          <cell r="D1264" t="e">
            <v>#VALUE!</v>
          </cell>
          <cell r="E1264" t="e">
            <v>#VALUE!</v>
          </cell>
        </row>
        <row r="1265">
          <cell r="B1265" t="e">
            <v>#VALUE!</v>
          </cell>
          <cell r="C1265" t="e">
            <v>#VALUE!</v>
          </cell>
          <cell r="D1265" t="e">
            <v>#VALUE!</v>
          </cell>
          <cell r="E1265" t="e">
            <v>#VALUE!</v>
          </cell>
        </row>
        <row r="1266">
          <cell r="B1266" t="e">
            <v>#VALUE!</v>
          </cell>
          <cell r="C1266" t="e">
            <v>#VALUE!</v>
          </cell>
          <cell r="D1266" t="e">
            <v>#VALUE!</v>
          </cell>
          <cell r="E1266" t="e">
            <v>#VALUE!</v>
          </cell>
        </row>
        <row r="1267">
          <cell r="B1267" t="e">
            <v>#VALUE!</v>
          </cell>
          <cell r="C1267" t="e">
            <v>#VALUE!</v>
          </cell>
          <cell r="D1267" t="e">
            <v>#VALUE!</v>
          </cell>
          <cell r="E1267" t="e">
            <v>#VALUE!</v>
          </cell>
        </row>
        <row r="1268">
          <cell r="B1268" t="e">
            <v>#VALUE!</v>
          </cell>
          <cell r="C1268" t="e">
            <v>#VALUE!</v>
          </cell>
          <cell r="D1268" t="e">
            <v>#VALUE!</v>
          </cell>
          <cell r="E1268" t="e">
            <v>#VALUE!</v>
          </cell>
        </row>
        <row r="1269">
          <cell r="B1269" t="e">
            <v>#VALUE!</v>
          </cell>
          <cell r="C1269" t="e">
            <v>#VALUE!</v>
          </cell>
          <cell r="D1269" t="e">
            <v>#VALUE!</v>
          </cell>
          <cell r="E1269" t="e">
            <v>#VALUE!</v>
          </cell>
        </row>
        <row r="1270">
          <cell r="B1270" t="e">
            <v>#VALUE!</v>
          </cell>
          <cell r="C1270" t="e">
            <v>#VALUE!</v>
          </cell>
          <cell r="D1270" t="e">
            <v>#VALUE!</v>
          </cell>
          <cell r="E1270" t="e">
            <v>#VALUE!</v>
          </cell>
        </row>
        <row r="1271">
          <cell r="B1271" t="e">
            <v>#VALUE!</v>
          </cell>
          <cell r="C1271" t="e">
            <v>#VALUE!</v>
          </cell>
          <cell r="D1271" t="e">
            <v>#VALUE!</v>
          </cell>
          <cell r="E1271" t="e">
            <v>#VALUE!</v>
          </cell>
        </row>
        <row r="1272">
          <cell r="B1272" t="e">
            <v>#VALUE!</v>
          </cell>
          <cell r="C1272" t="e">
            <v>#VALUE!</v>
          </cell>
          <cell r="D1272" t="e">
            <v>#VALUE!</v>
          </cell>
          <cell r="E1272" t="e">
            <v>#VALUE!</v>
          </cell>
        </row>
        <row r="1273">
          <cell r="B1273" t="e">
            <v>#VALUE!</v>
          </cell>
          <cell r="C1273" t="e">
            <v>#VALUE!</v>
          </cell>
          <cell r="D1273" t="e">
            <v>#VALUE!</v>
          </cell>
          <cell r="E1273" t="e">
            <v>#VALUE!</v>
          </cell>
        </row>
        <row r="1274">
          <cell r="B1274" t="e">
            <v>#VALUE!</v>
          </cell>
          <cell r="C1274" t="e">
            <v>#VALUE!</v>
          </cell>
          <cell r="D1274" t="e">
            <v>#VALUE!</v>
          </cell>
          <cell r="E1274" t="e">
            <v>#VALUE!</v>
          </cell>
        </row>
        <row r="1275">
          <cell r="B1275" t="e">
            <v>#VALUE!</v>
          </cell>
          <cell r="C1275" t="e">
            <v>#VALUE!</v>
          </cell>
          <cell r="D1275" t="e">
            <v>#VALUE!</v>
          </cell>
          <cell r="E1275" t="e">
            <v>#VALUE!</v>
          </cell>
        </row>
        <row r="1276">
          <cell r="B1276" t="e">
            <v>#VALUE!</v>
          </cell>
          <cell r="C1276" t="e">
            <v>#VALUE!</v>
          </cell>
          <cell r="D1276" t="e">
            <v>#VALUE!</v>
          </cell>
          <cell r="E1276" t="e">
            <v>#VALUE!</v>
          </cell>
        </row>
        <row r="1277">
          <cell r="B1277" t="e">
            <v>#VALUE!</v>
          </cell>
          <cell r="C1277" t="e">
            <v>#VALUE!</v>
          </cell>
          <cell r="D1277" t="e">
            <v>#VALUE!</v>
          </cell>
          <cell r="E1277" t="e">
            <v>#VALUE!</v>
          </cell>
        </row>
        <row r="1278">
          <cell r="B1278" t="e">
            <v>#VALUE!</v>
          </cell>
          <cell r="C1278" t="e">
            <v>#VALUE!</v>
          </cell>
          <cell r="D1278" t="e">
            <v>#VALUE!</v>
          </cell>
          <cell r="E1278" t="e">
            <v>#VALUE!</v>
          </cell>
        </row>
        <row r="1279">
          <cell r="B1279" t="e">
            <v>#VALUE!</v>
          </cell>
          <cell r="C1279" t="e">
            <v>#VALUE!</v>
          </cell>
          <cell r="D1279" t="e">
            <v>#VALUE!</v>
          </cell>
          <cell r="E1279" t="e">
            <v>#VALUE!</v>
          </cell>
        </row>
        <row r="1280">
          <cell r="B1280" t="e">
            <v>#VALUE!</v>
          </cell>
          <cell r="C1280" t="e">
            <v>#VALUE!</v>
          </cell>
          <cell r="D1280" t="e">
            <v>#VALUE!</v>
          </cell>
          <cell r="E1280" t="e">
            <v>#VALUE!</v>
          </cell>
        </row>
        <row r="1281">
          <cell r="B1281" t="e">
            <v>#VALUE!</v>
          </cell>
          <cell r="C1281" t="e">
            <v>#VALUE!</v>
          </cell>
          <cell r="D1281" t="e">
            <v>#VALUE!</v>
          </cell>
          <cell r="E1281" t="e">
            <v>#VALUE!</v>
          </cell>
        </row>
        <row r="1282">
          <cell r="B1282" t="e">
            <v>#VALUE!</v>
          </cell>
          <cell r="C1282" t="e">
            <v>#VALUE!</v>
          </cell>
          <cell r="D1282" t="e">
            <v>#VALUE!</v>
          </cell>
          <cell r="E1282" t="e">
            <v>#VALUE!</v>
          </cell>
        </row>
        <row r="1283">
          <cell r="B1283" t="e">
            <v>#VALUE!</v>
          </cell>
          <cell r="C1283" t="e">
            <v>#VALUE!</v>
          </cell>
          <cell r="D1283" t="e">
            <v>#VALUE!</v>
          </cell>
          <cell r="E1283" t="e">
            <v>#VALUE!</v>
          </cell>
        </row>
        <row r="1284">
          <cell r="B1284" t="e">
            <v>#VALUE!</v>
          </cell>
          <cell r="C1284" t="e">
            <v>#VALUE!</v>
          </cell>
          <cell r="D1284" t="e">
            <v>#VALUE!</v>
          </cell>
          <cell r="E1284" t="e">
            <v>#VALUE!</v>
          </cell>
        </row>
        <row r="1285">
          <cell r="B1285" t="e">
            <v>#VALUE!</v>
          </cell>
          <cell r="C1285" t="e">
            <v>#VALUE!</v>
          </cell>
          <cell r="D1285" t="e">
            <v>#VALUE!</v>
          </cell>
          <cell r="E1285" t="e">
            <v>#VALUE!</v>
          </cell>
        </row>
        <row r="1286">
          <cell r="B1286" t="e">
            <v>#VALUE!</v>
          </cell>
          <cell r="C1286" t="e">
            <v>#VALUE!</v>
          </cell>
          <cell r="D1286" t="e">
            <v>#VALUE!</v>
          </cell>
          <cell r="E1286" t="e">
            <v>#VALUE!</v>
          </cell>
        </row>
        <row r="1287">
          <cell r="B1287" t="e">
            <v>#VALUE!</v>
          </cell>
          <cell r="C1287" t="e">
            <v>#VALUE!</v>
          </cell>
          <cell r="D1287" t="e">
            <v>#VALUE!</v>
          </cell>
          <cell r="E1287" t="e">
            <v>#VALUE!</v>
          </cell>
        </row>
        <row r="1288">
          <cell r="B1288" t="e">
            <v>#VALUE!</v>
          </cell>
          <cell r="C1288" t="e">
            <v>#VALUE!</v>
          </cell>
          <cell r="D1288" t="e">
            <v>#VALUE!</v>
          </cell>
          <cell r="E1288" t="e">
            <v>#VALUE!</v>
          </cell>
        </row>
        <row r="1289">
          <cell r="B1289" t="e">
            <v>#VALUE!</v>
          </cell>
          <cell r="C1289" t="e">
            <v>#VALUE!</v>
          </cell>
          <cell r="D1289" t="e">
            <v>#VALUE!</v>
          </cell>
          <cell r="E1289" t="e">
            <v>#VALUE!</v>
          </cell>
        </row>
        <row r="1290">
          <cell r="B1290" t="e">
            <v>#VALUE!</v>
          </cell>
          <cell r="C1290" t="e">
            <v>#VALUE!</v>
          </cell>
          <cell r="D1290" t="e">
            <v>#VALUE!</v>
          </cell>
          <cell r="E1290" t="e">
            <v>#VALUE!</v>
          </cell>
        </row>
        <row r="1291">
          <cell r="B1291" t="e">
            <v>#VALUE!</v>
          </cell>
          <cell r="C1291" t="e">
            <v>#VALUE!</v>
          </cell>
          <cell r="D1291" t="e">
            <v>#VALUE!</v>
          </cell>
          <cell r="E1291" t="e">
            <v>#VALUE!</v>
          </cell>
        </row>
        <row r="1292">
          <cell r="B1292" t="e">
            <v>#VALUE!</v>
          </cell>
          <cell r="C1292" t="e">
            <v>#VALUE!</v>
          </cell>
          <cell r="D1292" t="e">
            <v>#VALUE!</v>
          </cell>
          <cell r="E1292" t="e">
            <v>#VALUE!</v>
          </cell>
        </row>
        <row r="1293">
          <cell r="B1293" t="e">
            <v>#VALUE!</v>
          </cell>
          <cell r="C1293" t="e">
            <v>#VALUE!</v>
          </cell>
          <cell r="D1293" t="e">
            <v>#VALUE!</v>
          </cell>
          <cell r="E1293" t="e">
            <v>#VALUE!</v>
          </cell>
        </row>
        <row r="1294">
          <cell r="B1294" t="e">
            <v>#VALUE!</v>
          </cell>
          <cell r="C1294" t="e">
            <v>#VALUE!</v>
          </cell>
          <cell r="D1294" t="e">
            <v>#VALUE!</v>
          </cell>
          <cell r="E1294" t="e">
            <v>#VALUE!</v>
          </cell>
        </row>
        <row r="1295">
          <cell r="B1295" t="e">
            <v>#VALUE!</v>
          </cell>
          <cell r="C1295" t="e">
            <v>#VALUE!</v>
          </cell>
          <cell r="D1295" t="e">
            <v>#VALUE!</v>
          </cell>
          <cell r="E1295" t="e">
            <v>#VALUE!</v>
          </cell>
        </row>
        <row r="1296">
          <cell r="B1296" t="e">
            <v>#VALUE!</v>
          </cell>
          <cell r="C1296" t="e">
            <v>#VALUE!</v>
          </cell>
          <cell r="D1296" t="e">
            <v>#VALUE!</v>
          </cell>
          <cell r="E1296" t="e">
            <v>#VALUE!</v>
          </cell>
        </row>
        <row r="1297">
          <cell r="B1297" t="e">
            <v>#VALUE!</v>
          </cell>
          <cell r="C1297" t="e">
            <v>#VALUE!</v>
          </cell>
          <cell r="D1297" t="e">
            <v>#VALUE!</v>
          </cell>
          <cell r="E1297" t="e">
            <v>#VALUE!</v>
          </cell>
        </row>
        <row r="1298">
          <cell r="B1298" t="e">
            <v>#VALUE!</v>
          </cell>
          <cell r="C1298" t="e">
            <v>#VALUE!</v>
          </cell>
          <cell r="D1298" t="e">
            <v>#VALUE!</v>
          </cell>
          <cell r="E1298" t="e">
            <v>#VALUE!</v>
          </cell>
        </row>
        <row r="1299">
          <cell r="B1299" t="e">
            <v>#VALUE!</v>
          </cell>
          <cell r="C1299" t="e">
            <v>#VALUE!</v>
          </cell>
          <cell r="D1299" t="e">
            <v>#VALUE!</v>
          </cell>
          <cell r="E1299" t="e">
            <v>#VALUE!</v>
          </cell>
        </row>
        <row r="1300">
          <cell r="B1300" t="e">
            <v>#VALUE!</v>
          </cell>
          <cell r="C1300" t="e">
            <v>#VALUE!</v>
          </cell>
          <cell r="D1300" t="e">
            <v>#VALUE!</v>
          </cell>
          <cell r="E1300" t="e">
            <v>#VALUE!</v>
          </cell>
        </row>
        <row r="1301">
          <cell r="B1301" t="e">
            <v>#VALUE!</v>
          </cell>
          <cell r="C1301" t="e">
            <v>#VALUE!</v>
          </cell>
          <cell r="D1301" t="e">
            <v>#VALUE!</v>
          </cell>
          <cell r="E1301" t="e">
            <v>#VALUE!</v>
          </cell>
        </row>
        <row r="1302">
          <cell r="B1302" t="e">
            <v>#VALUE!</v>
          </cell>
          <cell r="C1302" t="e">
            <v>#VALUE!</v>
          </cell>
          <cell r="D1302" t="e">
            <v>#VALUE!</v>
          </cell>
          <cell r="E1302" t="e">
            <v>#VALUE!</v>
          </cell>
        </row>
        <row r="1303">
          <cell r="B1303" t="e">
            <v>#VALUE!</v>
          </cell>
          <cell r="C1303" t="e">
            <v>#VALUE!</v>
          </cell>
          <cell r="D1303" t="e">
            <v>#VALUE!</v>
          </cell>
          <cell r="E1303" t="e">
            <v>#VALUE!</v>
          </cell>
        </row>
        <row r="1304">
          <cell r="B1304" t="e">
            <v>#VALUE!</v>
          </cell>
          <cell r="C1304" t="e">
            <v>#VALUE!</v>
          </cell>
          <cell r="D1304" t="e">
            <v>#VALUE!</v>
          </cell>
          <cell r="E1304" t="e">
            <v>#VALUE!</v>
          </cell>
        </row>
        <row r="1305">
          <cell r="B1305" t="e">
            <v>#VALUE!</v>
          </cell>
          <cell r="C1305" t="e">
            <v>#VALUE!</v>
          </cell>
          <cell r="D1305" t="e">
            <v>#VALUE!</v>
          </cell>
          <cell r="E1305" t="e">
            <v>#VALUE!</v>
          </cell>
        </row>
        <row r="1306">
          <cell r="B1306" t="e">
            <v>#VALUE!</v>
          </cell>
          <cell r="C1306" t="e">
            <v>#VALUE!</v>
          </cell>
          <cell r="D1306" t="e">
            <v>#VALUE!</v>
          </cell>
          <cell r="E1306" t="e">
            <v>#VALUE!</v>
          </cell>
        </row>
        <row r="1307">
          <cell r="B1307" t="e">
            <v>#VALUE!</v>
          </cell>
          <cell r="C1307" t="e">
            <v>#VALUE!</v>
          </cell>
          <cell r="D1307" t="e">
            <v>#VALUE!</v>
          </cell>
          <cell r="E1307" t="e">
            <v>#VALUE!</v>
          </cell>
        </row>
        <row r="1308">
          <cell r="B1308" t="e">
            <v>#VALUE!</v>
          </cell>
          <cell r="C1308" t="e">
            <v>#VALUE!</v>
          </cell>
          <cell r="D1308" t="e">
            <v>#VALUE!</v>
          </cell>
          <cell r="E1308" t="e">
            <v>#VALUE!</v>
          </cell>
        </row>
        <row r="1309">
          <cell r="B1309" t="e">
            <v>#VALUE!</v>
          </cell>
          <cell r="C1309" t="e">
            <v>#VALUE!</v>
          </cell>
          <cell r="D1309" t="e">
            <v>#VALUE!</v>
          </cell>
          <cell r="E1309" t="e">
            <v>#VALUE!</v>
          </cell>
        </row>
        <row r="1310">
          <cell r="B1310" t="e">
            <v>#VALUE!</v>
          </cell>
          <cell r="C1310" t="e">
            <v>#VALUE!</v>
          </cell>
          <cell r="D1310" t="e">
            <v>#VALUE!</v>
          </cell>
          <cell r="E1310" t="e">
            <v>#VALUE!</v>
          </cell>
        </row>
        <row r="1311">
          <cell r="B1311" t="e">
            <v>#VALUE!</v>
          </cell>
          <cell r="C1311" t="e">
            <v>#VALUE!</v>
          </cell>
          <cell r="D1311" t="e">
            <v>#VALUE!</v>
          </cell>
          <cell r="E1311" t="e">
            <v>#VALUE!</v>
          </cell>
        </row>
        <row r="1312">
          <cell r="B1312" t="e">
            <v>#VALUE!</v>
          </cell>
          <cell r="C1312" t="e">
            <v>#VALUE!</v>
          </cell>
          <cell r="D1312" t="e">
            <v>#VALUE!</v>
          </cell>
          <cell r="E1312" t="e">
            <v>#VALUE!</v>
          </cell>
        </row>
        <row r="1313">
          <cell r="B1313" t="e">
            <v>#VALUE!</v>
          </cell>
          <cell r="C1313" t="e">
            <v>#VALUE!</v>
          </cell>
          <cell r="D1313" t="e">
            <v>#VALUE!</v>
          </cell>
          <cell r="E1313" t="e">
            <v>#VALUE!</v>
          </cell>
        </row>
        <row r="1314">
          <cell r="B1314" t="e">
            <v>#VALUE!</v>
          </cell>
          <cell r="C1314" t="e">
            <v>#VALUE!</v>
          </cell>
          <cell r="D1314" t="e">
            <v>#VALUE!</v>
          </cell>
          <cell r="E1314" t="e">
            <v>#VALUE!</v>
          </cell>
        </row>
        <row r="1315">
          <cell r="B1315" t="e">
            <v>#VALUE!</v>
          </cell>
          <cell r="C1315" t="e">
            <v>#VALUE!</v>
          </cell>
          <cell r="D1315" t="e">
            <v>#VALUE!</v>
          </cell>
          <cell r="E1315" t="e">
            <v>#VALUE!</v>
          </cell>
        </row>
        <row r="1316">
          <cell r="B1316" t="e">
            <v>#VALUE!</v>
          </cell>
          <cell r="C1316" t="e">
            <v>#VALUE!</v>
          </cell>
          <cell r="D1316" t="e">
            <v>#VALUE!</v>
          </cell>
          <cell r="E1316" t="e">
            <v>#VALUE!</v>
          </cell>
        </row>
        <row r="1317">
          <cell r="B1317" t="e">
            <v>#VALUE!</v>
          </cell>
          <cell r="C1317" t="e">
            <v>#VALUE!</v>
          </cell>
          <cell r="D1317" t="e">
            <v>#VALUE!</v>
          </cell>
          <cell r="E1317" t="e">
            <v>#VALUE!</v>
          </cell>
        </row>
        <row r="1318">
          <cell r="B1318" t="e">
            <v>#VALUE!</v>
          </cell>
          <cell r="C1318" t="e">
            <v>#VALUE!</v>
          </cell>
          <cell r="D1318" t="e">
            <v>#VALUE!</v>
          </cell>
          <cell r="E1318" t="e">
            <v>#VALUE!</v>
          </cell>
        </row>
        <row r="1319">
          <cell r="B1319" t="e">
            <v>#VALUE!</v>
          </cell>
          <cell r="C1319" t="e">
            <v>#VALUE!</v>
          </cell>
          <cell r="D1319" t="e">
            <v>#VALUE!</v>
          </cell>
          <cell r="E1319" t="e">
            <v>#VALUE!</v>
          </cell>
        </row>
        <row r="1320">
          <cell r="B1320" t="e">
            <v>#VALUE!</v>
          </cell>
          <cell r="C1320" t="e">
            <v>#VALUE!</v>
          </cell>
          <cell r="D1320" t="e">
            <v>#VALUE!</v>
          </cell>
          <cell r="E1320" t="e">
            <v>#VALUE!</v>
          </cell>
        </row>
        <row r="1321">
          <cell r="B1321" t="e">
            <v>#VALUE!</v>
          </cell>
          <cell r="C1321" t="e">
            <v>#VALUE!</v>
          </cell>
          <cell r="D1321" t="e">
            <v>#VALUE!</v>
          </cell>
          <cell r="E1321" t="e">
            <v>#VALUE!</v>
          </cell>
        </row>
        <row r="1322">
          <cell r="B1322" t="e">
            <v>#VALUE!</v>
          </cell>
          <cell r="C1322" t="e">
            <v>#VALUE!</v>
          </cell>
          <cell r="D1322" t="e">
            <v>#VALUE!</v>
          </cell>
          <cell r="E1322" t="e">
            <v>#VALUE!</v>
          </cell>
        </row>
        <row r="1323">
          <cell r="B1323" t="e">
            <v>#VALUE!</v>
          </cell>
          <cell r="C1323" t="e">
            <v>#VALUE!</v>
          </cell>
          <cell r="D1323" t="e">
            <v>#VALUE!</v>
          </cell>
          <cell r="E1323" t="e">
            <v>#VALUE!</v>
          </cell>
        </row>
        <row r="1324">
          <cell r="B1324" t="e">
            <v>#VALUE!</v>
          </cell>
          <cell r="C1324" t="e">
            <v>#VALUE!</v>
          </cell>
          <cell r="D1324" t="e">
            <v>#VALUE!</v>
          </cell>
          <cell r="E1324" t="e">
            <v>#VALUE!</v>
          </cell>
        </row>
        <row r="1325">
          <cell r="B1325" t="e">
            <v>#VALUE!</v>
          </cell>
          <cell r="C1325" t="e">
            <v>#VALUE!</v>
          </cell>
          <cell r="D1325" t="e">
            <v>#VALUE!</v>
          </cell>
          <cell r="E1325" t="e">
            <v>#VALUE!</v>
          </cell>
        </row>
        <row r="1326">
          <cell r="B1326" t="e">
            <v>#VALUE!</v>
          </cell>
          <cell r="C1326" t="e">
            <v>#VALUE!</v>
          </cell>
          <cell r="D1326" t="e">
            <v>#VALUE!</v>
          </cell>
          <cell r="E1326" t="e">
            <v>#VALUE!</v>
          </cell>
        </row>
        <row r="1327">
          <cell r="B1327" t="e">
            <v>#VALUE!</v>
          </cell>
          <cell r="C1327" t="e">
            <v>#VALUE!</v>
          </cell>
          <cell r="D1327" t="e">
            <v>#VALUE!</v>
          </cell>
          <cell r="E1327" t="e">
            <v>#VALUE!</v>
          </cell>
        </row>
        <row r="1328">
          <cell r="B1328" t="e">
            <v>#VALUE!</v>
          </cell>
          <cell r="C1328" t="e">
            <v>#VALUE!</v>
          </cell>
          <cell r="D1328" t="e">
            <v>#VALUE!</v>
          </cell>
          <cell r="E1328" t="e">
            <v>#VALUE!</v>
          </cell>
        </row>
        <row r="1329">
          <cell r="B1329" t="e">
            <v>#VALUE!</v>
          </cell>
          <cell r="C1329" t="e">
            <v>#VALUE!</v>
          </cell>
          <cell r="D1329" t="e">
            <v>#VALUE!</v>
          </cell>
          <cell r="E1329" t="e">
            <v>#VALUE!</v>
          </cell>
        </row>
        <row r="1330">
          <cell r="B1330" t="e">
            <v>#VALUE!</v>
          </cell>
          <cell r="C1330" t="e">
            <v>#VALUE!</v>
          </cell>
          <cell r="D1330" t="e">
            <v>#VALUE!</v>
          </cell>
          <cell r="E1330" t="e">
            <v>#VALUE!</v>
          </cell>
        </row>
        <row r="1331">
          <cell r="B1331" t="e">
            <v>#VALUE!</v>
          </cell>
          <cell r="C1331" t="e">
            <v>#VALUE!</v>
          </cell>
          <cell r="D1331" t="e">
            <v>#VALUE!</v>
          </cell>
          <cell r="E1331" t="e">
            <v>#VALUE!</v>
          </cell>
        </row>
        <row r="1332">
          <cell r="B1332" t="e">
            <v>#VALUE!</v>
          </cell>
          <cell r="C1332" t="e">
            <v>#VALUE!</v>
          </cell>
          <cell r="D1332" t="e">
            <v>#VALUE!</v>
          </cell>
          <cell r="E1332" t="e">
            <v>#VALUE!</v>
          </cell>
        </row>
        <row r="1333">
          <cell r="B1333" t="e">
            <v>#VALUE!</v>
          </cell>
          <cell r="C1333" t="e">
            <v>#VALUE!</v>
          </cell>
          <cell r="D1333" t="e">
            <v>#VALUE!</v>
          </cell>
          <cell r="E1333" t="e">
            <v>#VALUE!</v>
          </cell>
        </row>
        <row r="1334">
          <cell r="B1334" t="e">
            <v>#VALUE!</v>
          </cell>
          <cell r="C1334" t="e">
            <v>#VALUE!</v>
          </cell>
          <cell r="D1334" t="e">
            <v>#VALUE!</v>
          </cell>
          <cell r="E1334" t="e">
            <v>#VALUE!</v>
          </cell>
        </row>
        <row r="1335">
          <cell r="B1335" t="e">
            <v>#VALUE!</v>
          </cell>
          <cell r="C1335" t="e">
            <v>#VALUE!</v>
          </cell>
          <cell r="D1335" t="e">
            <v>#VALUE!</v>
          </cell>
          <cell r="E1335" t="e">
            <v>#VALUE!</v>
          </cell>
        </row>
        <row r="1336">
          <cell r="B1336" t="e">
            <v>#VALUE!</v>
          </cell>
          <cell r="C1336" t="e">
            <v>#VALUE!</v>
          </cell>
          <cell r="D1336" t="e">
            <v>#VALUE!</v>
          </cell>
          <cell r="E1336" t="e">
            <v>#VALUE!</v>
          </cell>
        </row>
        <row r="1337">
          <cell r="B1337" t="e">
            <v>#VALUE!</v>
          </cell>
          <cell r="C1337" t="e">
            <v>#VALUE!</v>
          </cell>
          <cell r="D1337" t="e">
            <v>#VALUE!</v>
          </cell>
          <cell r="E1337" t="e">
            <v>#VALUE!</v>
          </cell>
        </row>
        <row r="1338">
          <cell r="B1338" t="e">
            <v>#VALUE!</v>
          </cell>
          <cell r="C1338" t="e">
            <v>#VALUE!</v>
          </cell>
          <cell r="D1338" t="e">
            <v>#VALUE!</v>
          </cell>
          <cell r="E1338" t="e">
            <v>#VALUE!</v>
          </cell>
        </row>
        <row r="1339">
          <cell r="B1339" t="e">
            <v>#VALUE!</v>
          </cell>
          <cell r="C1339" t="e">
            <v>#VALUE!</v>
          </cell>
          <cell r="D1339" t="e">
            <v>#VALUE!</v>
          </cell>
          <cell r="E1339" t="e">
            <v>#VALUE!</v>
          </cell>
        </row>
        <row r="1340">
          <cell r="B1340" t="e">
            <v>#VALUE!</v>
          </cell>
          <cell r="C1340" t="e">
            <v>#VALUE!</v>
          </cell>
          <cell r="D1340" t="e">
            <v>#VALUE!</v>
          </cell>
          <cell r="E1340" t="e">
            <v>#VALUE!</v>
          </cell>
        </row>
        <row r="1341">
          <cell r="B1341" t="e">
            <v>#VALUE!</v>
          </cell>
          <cell r="C1341" t="e">
            <v>#VALUE!</v>
          </cell>
          <cell r="D1341" t="e">
            <v>#VALUE!</v>
          </cell>
          <cell r="E1341" t="e">
            <v>#VALUE!</v>
          </cell>
        </row>
        <row r="1342">
          <cell r="B1342" t="e">
            <v>#VALUE!</v>
          </cell>
          <cell r="C1342" t="e">
            <v>#VALUE!</v>
          </cell>
          <cell r="D1342" t="e">
            <v>#VALUE!</v>
          </cell>
          <cell r="E1342" t="e">
            <v>#VALUE!</v>
          </cell>
        </row>
        <row r="1343">
          <cell r="B1343" t="e">
            <v>#VALUE!</v>
          </cell>
          <cell r="C1343" t="e">
            <v>#VALUE!</v>
          </cell>
          <cell r="D1343" t="e">
            <v>#VALUE!</v>
          </cell>
          <cell r="E1343" t="e">
            <v>#VALUE!</v>
          </cell>
        </row>
        <row r="1344">
          <cell r="B1344" t="e">
            <v>#VALUE!</v>
          </cell>
          <cell r="C1344" t="e">
            <v>#VALUE!</v>
          </cell>
          <cell r="D1344" t="e">
            <v>#VALUE!</v>
          </cell>
          <cell r="E1344" t="e">
            <v>#VALUE!</v>
          </cell>
        </row>
        <row r="1345">
          <cell r="B1345" t="e">
            <v>#VALUE!</v>
          </cell>
          <cell r="C1345" t="e">
            <v>#VALUE!</v>
          </cell>
          <cell r="D1345" t="e">
            <v>#VALUE!</v>
          </cell>
          <cell r="E1345" t="e">
            <v>#VALUE!</v>
          </cell>
        </row>
        <row r="1346">
          <cell r="B1346" t="e">
            <v>#VALUE!</v>
          </cell>
          <cell r="C1346" t="e">
            <v>#VALUE!</v>
          </cell>
          <cell r="D1346" t="e">
            <v>#VALUE!</v>
          </cell>
          <cell r="E1346" t="e">
            <v>#VALUE!</v>
          </cell>
        </row>
        <row r="1347">
          <cell r="B1347" t="e">
            <v>#VALUE!</v>
          </cell>
          <cell r="C1347" t="e">
            <v>#VALUE!</v>
          </cell>
          <cell r="D1347" t="e">
            <v>#VALUE!</v>
          </cell>
          <cell r="E1347" t="e">
            <v>#VALUE!</v>
          </cell>
        </row>
        <row r="1348">
          <cell r="B1348" t="e">
            <v>#VALUE!</v>
          </cell>
          <cell r="C1348" t="e">
            <v>#VALUE!</v>
          </cell>
          <cell r="D1348" t="e">
            <v>#VALUE!</v>
          </cell>
          <cell r="E1348" t="e">
            <v>#VALUE!</v>
          </cell>
        </row>
        <row r="1349">
          <cell r="B1349" t="e">
            <v>#VALUE!</v>
          </cell>
          <cell r="C1349" t="e">
            <v>#VALUE!</v>
          </cell>
          <cell r="D1349" t="e">
            <v>#VALUE!</v>
          </cell>
          <cell r="E1349" t="e">
            <v>#VALUE!</v>
          </cell>
        </row>
        <row r="1350">
          <cell r="B1350" t="e">
            <v>#VALUE!</v>
          </cell>
          <cell r="C1350" t="e">
            <v>#VALUE!</v>
          </cell>
          <cell r="D1350" t="e">
            <v>#VALUE!</v>
          </cell>
          <cell r="E1350" t="e">
            <v>#VALUE!</v>
          </cell>
        </row>
        <row r="1351">
          <cell r="B1351" t="e">
            <v>#VALUE!</v>
          </cell>
          <cell r="C1351" t="e">
            <v>#VALUE!</v>
          </cell>
          <cell r="D1351" t="e">
            <v>#VALUE!</v>
          </cell>
          <cell r="E1351" t="e">
            <v>#VALUE!</v>
          </cell>
        </row>
        <row r="1352">
          <cell r="B1352" t="e">
            <v>#VALUE!</v>
          </cell>
          <cell r="C1352" t="e">
            <v>#VALUE!</v>
          </cell>
          <cell r="D1352" t="e">
            <v>#VALUE!</v>
          </cell>
          <cell r="E1352" t="e">
            <v>#VALUE!</v>
          </cell>
        </row>
        <row r="1353">
          <cell r="B1353" t="e">
            <v>#VALUE!</v>
          </cell>
          <cell r="C1353" t="e">
            <v>#VALUE!</v>
          </cell>
          <cell r="D1353" t="e">
            <v>#VALUE!</v>
          </cell>
          <cell r="E1353" t="e">
            <v>#VALUE!</v>
          </cell>
        </row>
        <row r="1354">
          <cell r="B1354" t="e">
            <v>#VALUE!</v>
          </cell>
          <cell r="C1354" t="e">
            <v>#VALUE!</v>
          </cell>
          <cell r="D1354" t="e">
            <v>#VALUE!</v>
          </cell>
          <cell r="E1354" t="e">
            <v>#VALUE!</v>
          </cell>
        </row>
        <row r="1355">
          <cell r="B1355" t="e">
            <v>#VALUE!</v>
          </cell>
          <cell r="C1355" t="e">
            <v>#VALUE!</v>
          </cell>
          <cell r="D1355" t="e">
            <v>#VALUE!</v>
          </cell>
          <cell r="E1355" t="e">
            <v>#VALUE!</v>
          </cell>
        </row>
        <row r="1356">
          <cell r="B1356" t="e">
            <v>#VALUE!</v>
          </cell>
          <cell r="C1356" t="e">
            <v>#VALUE!</v>
          </cell>
          <cell r="D1356" t="e">
            <v>#VALUE!</v>
          </cell>
          <cell r="E1356" t="e">
            <v>#VALUE!</v>
          </cell>
        </row>
        <row r="1357">
          <cell r="B1357" t="e">
            <v>#VALUE!</v>
          </cell>
          <cell r="C1357" t="e">
            <v>#VALUE!</v>
          </cell>
          <cell r="D1357" t="e">
            <v>#VALUE!</v>
          </cell>
          <cell r="E1357" t="e">
            <v>#VALUE!</v>
          </cell>
        </row>
        <row r="1358">
          <cell r="B1358" t="e">
            <v>#VALUE!</v>
          </cell>
          <cell r="C1358" t="e">
            <v>#VALUE!</v>
          </cell>
          <cell r="D1358" t="e">
            <v>#VALUE!</v>
          </cell>
          <cell r="E1358" t="e">
            <v>#VALUE!</v>
          </cell>
        </row>
        <row r="1359">
          <cell r="B1359" t="e">
            <v>#VALUE!</v>
          </cell>
          <cell r="C1359" t="e">
            <v>#VALUE!</v>
          </cell>
          <cell r="D1359" t="e">
            <v>#VALUE!</v>
          </cell>
          <cell r="E1359" t="e">
            <v>#VALUE!</v>
          </cell>
        </row>
        <row r="1360">
          <cell r="B1360" t="e">
            <v>#VALUE!</v>
          </cell>
          <cell r="C1360" t="e">
            <v>#VALUE!</v>
          </cell>
          <cell r="D1360" t="e">
            <v>#VALUE!</v>
          </cell>
          <cell r="E1360" t="e">
            <v>#VALUE!</v>
          </cell>
        </row>
        <row r="1361">
          <cell r="B1361" t="e">
            <v>#VALUE!</v>
          </cell>
          <cell r="C1361" t="e">
            <v>#VALUE!</v>
          </cell>
          <cell r="D1361" t="e">
            <v>#VALUE!</v>
          </cell>
          <cell r="E1361" t="e">
            <v>#VALUE!</v>
          </cell>
        </row>
        <row r="1362">
          <cell r="B1362" t="e">
            <v>#VALUE!</v>
          </cell>
          <cell r="C1362" t="e">
            <v>#VALUE!</v>
          </cell>
          <cell r="D1362" t="e">
            <v>#VALUE!</v>
          </cell>
          <cell r="E1362" t="e">
            <v>#VALUE!</v>
          </cell>
        </row>
        <row r="1363">
          <cell r="B1363" t="e">
            <v>#VALUE!</v>
          </cell>
          <cell r="C1363" t="e">
            <v>#VALUE!</v>
          </cell>
          <cell r="D1363" t="e">
            <v>#VALUE!</v>
          </cell>
          <cell r="E1363" t="e">
            <v>#VALUE!</v>
          </cell>
        </row>
        <row r="1364">
          <cell r="B1364" t="e">
            <v>#VALUE!</v>
          </cell>
          <cell r="C1364" t="e">
            <v>#VALUE!</v>
          </cell>
          <cell r="D1364" t="e">
            <v>#VALUE!</v>
          </cell>
          <cell r="E1364" t="e">
            <v>#VALUE!</v>
          </cell>
        </row>
        <row r="1365">
          <cell r="B1365" t="e">
            <v>#VALUE!</v>
          </cell>
          <cell r="C1365" t="e">
            <v>#VALUE!</v>
          </cell>
          <cell r="D1365" t="e">
            <v>#VALUE!</v>
          </cell>
          <cell r="E1365" t="e">
            <v>#VALUE!</v>
          </cell>
        </row>
        <row r="1366">
          <cell r="B1366" t="e">
            <v>#VALUE!</v>
          </cell>
          <cell r="C1366" t="e">
            <v>#VALUE!</v>
          </cell>
          <cell r="D1366" t="e">
            <v>#VALUE!</v>
          </cell>
          <cell r="E1366" t="e">
            <v>#VALUE!</v>
          </cell>
        </row>
        <row r="1367">
          <cell r="B1367" t="e">
            <v>#VALUE!</v>
          </cell>
          <cell r="C1367" t="e">
            <v>#VALUE!</v>
          </cell>
          <cell r="D1367" t="e">
            <v>#VALUE!</v>
          </cell>
          <cell r="E1367" t="e">
            <v>#VALUE!</v>
          </cell>
        </row>
        <row r="1368">
          <cell r="B1368" t="e">
            <v>#VALUE!</v>
          </cell>
          <cell r="C1368" t="e">
            <v>#VALUE!</v>
          </cell>
          <cell r="D1368" t="e">
            <v>#VALUE!</v>
          </cell>
          <cell r="E1368" t="e">
            <v>#VALUE!</v>
          </cell>
        </row>
        <row r="1369">
          <cell r="B1369" t="e">
            <v>#VALUE!</v>
          </cell>
          <cell r="C1369" t="e">
            <v>#VALUE!</v>
          </cell>
          <cell r="D1369" t="e">
            <v>#VALUE!</v>
          </cell>
          <cell r="E1369" t="e">
            <v>#VALUE!</v>
          </cell>
        </row>
        <row r="1370">
          <cell r="B1370" t="e">
            <v>#VALUE!</v>
          </cell>
          <cell r="C1370" t="e">
            <v>#VALUE!</v>
          </cell>
          <cell r="D1370" t="e">
            <v>#VALUE!</v>
          </cell>
          <cell r="E1370" t="e">
            <v>#VALUE!</v>
          </cell>
        </row>
        <row r="1371">
          <cell r="B1371" t="e">
            <v>#VALUE!</v>
          </cell>
          <cell r="C1371" t="e">
            <v>#VALUE!</v>
          </cell>
          <cell r="D1371" t="e">
            <v>#VALUE!</v>
          </cell>
          <cell r="E1371" t="e">
            <v>#VALUE!</v>
          </cell>
        </row>
        <row r="1372">
          <cell r="B1372" t="e">
            <v>#VALUE!</v>
          </cell>
          <cell r="C1372" t="e">
            <v>#VALUE!</v>
          </cell>
          <cell r="D1372" t="e">
            <v>#VALUE!</v>
          </cell>
          <cell r="E1372" t="e">
            <v>#VALUE!</v>
          </cell>
        </row>
        <row r="1373">
          <cell r="B1373" t="e">
            <v>#VALUE!</v>
          </cell>
          <cell r="C1373" t="e">
            <v>#VALUE!</v>
          </cell>
          <cell r="D1373" t="e">
            <v>#VALUE!</v>
          </cell>
          <cell r="E1373" t="e">
            <v>#VALUE!</v>
          </cell>
        </row>
        <row r="1374">
          <cell r="B1374" t="e">
            <v>#VALUE!</v>
          </cell>
          <cell r="C1374" t="e">
            <v>#VALUE!</v>
          </cell>
          <cell r="D1374" t="e">
            <v>#VALUE!</v>
          </cell>
          <cell r="E1374" t="e">
            <v>#VALUE!</v>
          </cell>
        </row>
        <row r="1375">
          <cell r="B1375" t="e">
            <v>#VALUE!</v>
          </cell>
          <cell r="C1375" t="e">
            <v>#VALUE!</v>
          </cell>
          <cell r="D1375" t="e">
            <v>#VALUE!</v>
          </cell>
          <cell r="E1375" t="e">
            <v>#VALUE!</v>
          </cell>
        </row>
        <row r="1376">
          <cell r="B1376" t="e">
            <v>#VALUE!</v>
          </cell>
          <cell r="C1376" t="e">
            <v>#VALUE!</v>
          </cell>
          <cell r="D1376" t="e">
            <v>#VALUE!</v>
          </cell>
          <cell r="E1376" t="e">
            <v>#VALUE!</v>
          </cell>
        </row>
        <row r="1377">
          <cell r="B1377" t="e">
            <v>#VALUE!</v>
          </cell>
          <cell r="C1377" t="e">
            <v>#VALUE!</v>
          </cell>
          <cell r="D1377" t="e">
            <v>#VALUE!</v>
          </cell>
          <cell r="E1377" t="e">
            <v>#VALUE!</v>
          </cell>
        </row>
        <row r="1378">
          <cell r="B1378" t="e">
            <v>#VALUE!</v>
          </cell>
          <cell r="C1378" t="e">
            <v>#VALUE!</v>
          </cell>
          <cell r="D1378" t="e">
            <v>#VALUE!</v>
          </cell>
          <cell r="E1378" t="e">
            <v>#VALUE!</v>
          </cell>
        </row>
        <row r="1379">
          <cell r="B1379" t="e">
            <v>#VALUE!</v>
          </cell>
          <cell r="C1379" t="e">
            <v>#VALUE!</v>
          </cell>
          <cell r="D1379" t="e">
            <v>#VALUE!</v>
          </cell>
          <cell r="E1379" t="e">
            <v>#VALUE!</v>
          </cell>
        </row>
        <row r="1380">
          <cell r="B1380" t="e">
            <v>#VALUE!</v>
          </cell>
          <cell r="C1380" t="e">
            <v>#VALUE!</v>
          </cell>
          <cell r="D1380" t="e">
            <v>#VALUE!</v>
          </cell>
          <cell r="E1380" t="e">
            <v>#VALUE!</v>
          </cell>
        </row>
        <row r="1381">
          <cell r="B1381" t="e">
            <v>#VALUE!</v>
          </cell>
          <cell r="C1381" t="e">
            <v>#VALUE!</v>
          </cell>
          <cell r="D1381" t="e">
            <v>#VALUE!</v>
          </cell>
          <cell r="E1381" t="e">
            <v>#VALUE!</v>
          </cell>
        </row>
        <row r="1382">
          <cell r="B1382" t="e">
            <v>#VALUE!</v>
          </cell>
          <cell r="C1382" t="e">
            <v>#VALUE!</v>
          </cell>
          <cell r="D1382" t="e">
            <v>#VALUE!</v>
          </cell>
          <cell r="E1382" t="e">
            <v>#VALUE!</v>
          </cell>
        </row>
        <row r="1383">
          <cell r="B1383" t="e">
            <v>#VALUE!</v>
          </cell>
          <cell r="C1383" t="e">
            <v>#VALUE!</v>
          </cell>
          <cell r="D1383" t="e">
            <v>#VALUE!</v>
          </cell>
          <cell r="E1383" t="e">
            <v>#VALUE!</v>
          </cell>
        </row>
        <row r="1384">
          <cell r="B1384" t="e">
            <v>#VALUE!</v>
          </cell>
          <cell r="C1384" t="e">
            <v>#VALUE!</v>
          </cell>
          <cell r="D1384" t="e">
            <v>#VALUE!</v>
          </cell>
          <cell r="E1384" t="e">
            <v>#VALUE!</v>
          </cell>
        </row>
        <row r="1385">
          <cell r="B1385" t="e">
            <v>#VALUE!</v>
          </cell>
          <cell r="C1385" t="e">
            <v>#VALUE!</v>
          </cell>
          <cell r="D1385" t="e">
            <v>#VALUE!</v>
          </cell>
          <cell r="E1385" t="e">
            <v>#VALUE!</v>
          </cell>
        </row>
        <row r="1386">
          <cell r="B1386" t="e">
            <v>#VALUE!</v>
          </cell>
          <cell r="C1386" t="e">
            <v>#VALUE!</v>
          </cell>
          <cell r="D1386" t="e">
            <v>#VALUE!</v>
          </cell>
          <cell r="E1386" t="e">
            <v>#VALUE!</v>
          </cell>
        </row>
        <row r="1387">
          <cell r="B1387" t="e">
            <v>#VALUE!</v>
          </cell>
          <cell r="C1387" t="e">
            <v>#VALUE!</v>
          </cell>
          <cell r="D1387" t="e">
            <v>#VALUE!</v>
          </cell>
          <cell r="E1387" t="e">
            <v>#VALUE!</v>
          </cell>
        </row>
        <row r="1388">
          <cell r="B1388" t="e">
            <v>#VALUE!</v>
          </cell>
          <cell r="C1388" t="e">
            <v>#VALUE!</v>
          </cell>
          <cell r="D1388" t="e">
            <v>#VALUE!</v>
          </cell>
          <cell r="E1388" t="e">
            <v>#VALUE!</v>
          </cell>
        </row>
        <row r="1389">
          <cell r="B1389" t="e">
            <v>#VALUE!</v>
          </cell>
          <cell r="C1389" t="e">
            <v>#VALUE!</v>
          </cell>
          <cell r="D1389" t="e">
            <v>#VALUE!</v>
          </cell>
          <cell r="E1389" t="e">
            <v>#VALUE!</v>
          </cell>
        </row>
        <row r="1390">
          <cell r="B1390" t="e">
            <v>#VALUE!</v>
          </cell>
          <cell r="C1390" t="e">
            <v>#VALUE!</v>
          </cell>
          <cell r="D1390" t="e">
            <v>#VALUE!</v>
          </cell>
          <cell r="E1390" t="e">
            <v>#VALUE!</v>
          </cell>
        </row>
        <row r="1391">
          <cell r="B1391" t="e">
            <v>#VALUE!</v>
          </cell>
          <cell r="C1391" t="e">
            <v>#VALUE!</v>
          </cell>
          <cell r="D1391" t="e">
            <v>#VALUE!</v>
          </cell>
          <cell r="E1391" t="e">
            <v>#VALUE!</v>
          </cell>
        </row>
        <row r="1392">
          <cell r="B1392" t="e">
            <v>#VALUE!</v>
          </cell>
          <cell r="C1392" t="e">
            <v>#VALUE!</v>
          </cell>
          <cell r="D1392" t="e">
            <v>#VALUE!</v>
          </cell>
          <cell r="E1392" t="e">
            <v>#VALUE!</v>
          </cell>
        </row>
        <row r="1393">
          <cell r="B1393" t="e">
            <v>#VALUE!</v>
          </cell>
          <cell r="C1393" t="e">
            <v>#VALUE!</v>
          </cell>
          <cell r="D1393" t="e">
            <v>#VALUE!</v>
          </cell>
          <cell r="E1393" t="e">
            <v>#VALUE!</v>
          </cell>
        </row>
        <row r="1394">
          <cell r="B1394" t="e">
            <v>#VALUE!</v>
          </cell>
          <cell r="C1394" t="e">
            <v>#VALUE!</v>
          </cell>
          <cell r="D1394" t="e">
            <v>#VALUE!</v>
          </cell>
          <cell r="E1394" t="e">
            <v>#VALUE!</v>
          </cell>
        </row>
        <row r="1395">
          <cell r="B1395" t="e">
            <v>#VALUE!</v>
          </cell>
          <cell r="C1395" t="e">
            <v>#VALUE!</v>
          </cell>
          <cell r="D1395" t="e">
            <v>#VALUE!</v>
          </cell>
          <cell r="E1395" t="e">
            <v>#VALUE!</v>
          </cell>
        </row>
        <row r="1396">
          <cell r="B1396" t="e">
            <v>#VALUE!</v>
          </cell>
          <cell r="C1396" t="e">
            <v>#VALUE!</v>
          </cell>
          <cell r="D1396" t="e">
            <v>#VALUE!</v>
          </cell>
          <cell r="E1396" t="e">
            <v>#VALUE!</v>
          </cell>
        </row>
        <row r="1397">
          <cell r="B1397" t="e">
            <v>#VALUE!</v>
          </cell>
          <cell r="C1397" t="e">
            <v>#VALUE!</v>
          </cell>
          <cell r="D1397" t="e">
            <v>#VALUE!</v>
          </cell>
          <cell r="E1397" t="e">
            <v>#VALUE!</v>
          </cell>
        </row>
        <row r="1398">
          <cell r="B1398" t="e">
            <v>#VALUE!</v>
          </cell>
          <cell r="C1398" t="e">
            <v>#VALUE!</v>
          </cell>
          <cell r="D1398" t="e">
            <v>#VALUE!</v>
          </cell>
          <cell r="E1398" t="e">
            <v>#VALUE!</v>
          </cell>
        </row>
        <row r="1399">
          <cell r="B1399" t="e">
            <v>#VALUE!</v>
          </cell>
          <cell r="C1399" t="e">
            <v>#VALUE!</v>
          </cell>
          <cell r="D1399" t="e">
            <v>#VALUE!</v>
          </cell>
          <cell r="E1399" t="e">
            <v>#VALUE!</v>
          </cell>
        </row>
        <row r="1400">
          <cell r="B1400" t="e">
            <v>#VALUE!</v>
          </cell>
          <cell r="C1400" t="e">
            <v>#VALUE!</v>
          </cell>
          <cell r="D1400" t="e">
            <v>#VALUE!</v>
          </cell>
          <cell r="E1400" t="e">
            <v>#VALUE!</v>
          </cell>
        </row>
        <row r="1401">
          <cell r="B1401" t="e">
            <v>#VALUE!</v>
          </cell>
          <cell r="C1401" t="e">
            <v>#VALUE!</v>
          </cell>
          <cell r="D1401" t="e">
            <v>#VALUE!</v>
          </cell>
          <cell r="E1401" t="e">
            <v>#VALUE!</v>
          </cell>
        </row>
        <row r="1402">
          <cell r="B1402" t="e">
            <v>#VALUE!</v>
          </cell>
          <cell r="C1402" t="e">
            <v>#VALUE!</v>
          </cell>
          <cell r="D1402" t="e">
            <v>#VALUE!</v>
          </cell>
          <cell r="E1402" t="e">
            <v>#VALUE!</v>
          </cell>
        </row>
        <row r="1403">
          <cell r="B1403" t="e">
            <v>#VALUE!</v>
          </cell>
          <cell r="C1403" t="e">
            <v>#VALUE!</v>
          </cell>
          <cell r="D1403" t="e">
            <v>#VALUE!</v>
          </cell>
          <cell r="E1403" t="e">
            <v>#VALUE!</v>
          </cell>
        </row>
        <row r="1404">
          <cell r="B1404" t="e">
            <v>#VALUE!</v>
          </cell>
          <cell r="C1404" t="e">
            <v>#VALUE!</v>
          </cell>
          <cell r="D1404" t="e">
            <v>#VALUE!</v>
          </cell>
          <cell r="E1404" t="e">
            <v>#VALUE!</v>
          </cell>
        </row>
        <row r="1405">
          <cell r="B1405" t="e">
            <v>#VALUE!</v>
          </cell>
          <cell r="C1405" t="e">
            <v>#VALUE!</v>
          </cell>
          <cell r="D1405" t="e">
            <v>#VALUE!</v>
          </cell>
          <cell r="E1405" t="e">
            <v>#VALUE!</v>
          </cell>
        </row>
        <row r="1406">
          <cell r="B1406" t="e">
            <v>#VALUE!</v>
          </cell>
          <cell r="C1406" t="e">
            <v>#VALUE!</v>
          </cell>
          <cell r="D1406" t="e">
            <v>#VALUE!</v>
          </cell>
          <cell r="E1406" t="e">
            <v>#VALUE!</v>
          </cell>
        </row>
        <row r="1407">
          <cell r="B1407" t="e">
            <v>#VALUE!</v>
          </cell>
          <cell r="C1407" t="e">
            <v>#VALUE!</v>
          </cell>
          <cell r="D1407" t="e">
            <v>#VALUE!</v>
          </cell>
          <cell r="E1407" t="e">
            <v>#VALUE!</v>
          </cell>
        </row>
        <row r="1408">
          <cell r="B1408" t="e">
            <v>#VALUE!</v>
          </cell>
          <cell r="C1408" t="e">
            <v>#VALUE!</v>
          </cell>
          <cell r="D1408" t="e">
            <v>#VALUE!</v>
          </cell>
          <cell r="E1408" t="e">
            <v>#VALUE!</v>
          </cell>
        </row>
        <row r="1409">
          <cell r="B1409" t="e">
            <v>#VALUE!</v>
          </cell>
          <cell r="C1409" t="e">
            <v>#VALUE!</v>
          </cell>
          <cell r="D1409" t="e">
            <v>#VALUE!</v>
          </cell>
          <cell r="E1409" t="e">
            <v>#VALUE!</v>
          </cell>
        </row>
        <row r="1410">
          <cell r="B1410" t="e">
            <v>#VALUE!</v>
          </cell>
          <cell r="C1410" t="e">
            <v>#VALUE!</v>
          </cell>
          <cell r="D1410" t="e">
            <v>#VALUE!</v>
          </cell>
          <cell r="E1410" t="e">
            <v>#VALUE!</v>
          </cell>
        </row>
        <row r="1411">
          <cell r="B1411" t="e">
            <v>#VALUE!</v>
          </cell>
          <cell r="C1411" t="e">
            <v>#VALUE!</v>
          </cell>
          <cell r="D1411" t="e">
            <v>#VALUE!</v>
          </cell>
          <cell r="E1411" t="e">
            <v>#VALUE!</v>
          </cell>
        </row>
        <row r="1412">
          <cell r="B1412" t="e">
            <v>#VALUE!</v>
          </cell>
          <cell r="C1412" t="e">
            <v>#VALUE!</v>
          </cell>
          <cell r="D1412" t="e">
            <v>#VALUE!</v>
          </cell>
          <cell r="E1412" t="e">
            <v>#VALUE!</v>
          </cell>
        </row>
        <row r="1413">
          <cell r="B1413" t="e">
            <v>#VALUE!</v>
          </cell>
          <cell r="C1413" t="e">
            <v>#VALUE!</v>
          </cell>
          <cell r="D1413" t="e">
            <v>#VALUE!</v>
          </cell>
          <cell r="E1413" t="e">
            <v>#VALUE!</v>
          </cell>
        </row>
        <row r="1414">
          <cell r="B1414" t="e">
            <v>#VALUE!</v>
          </cell>
          <cell r="C1414" t="e">
            <v>#VALUE!</v>
          </cell>
          <cell r="D1414" t="e">
            <v>#VALUE!</v>
          </cell>
          <cell r="E1414" t="e">
            <v>#VALUE!</v>
          </cell>
        </row>
        <row r="1415">
          <cell r="B1415" t="e">
            <v>#VALUE!</v>
          </cell>
          <cell r="C1415" t="e">
            <v>#VALUE!</v>
          </cell>
          <cell r="D1415" t="e">
            <v>#VALUE!</v>
          </cell>
          <cell r="E1415" t="e">
            <v>#VALUE!</v>
          </cell>
        </row>
        <row r="1416">
          <cell r="B1416" t="e">
            <v>#VALUE!</v>
          </cell>
          <cell r="C1416" t="e">
            <v>#VALUE!</v>
          </cell>
          <cell r="D1416" t="e">
            <v>#VALUE!</v>
          </cell>
          <cell r="E1416" t="e">
            <v>#VALUE!</v>
          </cell>
        </row>
        <row r="1417">
          <cell r="B1417" t="e">
            <v>#VALUE!</v>
          </cell>
          <cell r="C1417" t="e">
            <v>#VALUE!</v>
          </cell>
          <cell r="D1417" t="e">
            <v>#VALUE!</v>
          </cell>
          <cell r="E1417" t="e">
            <v>#VALUE!</v>
          </cell>
        </row>
        <row r="1418">
          <cell r="B1418" t="e">
            <v>#VALUE!</v>
          </cell>
          <cell r="C1418" t="e">
            <v>#VALUE!</v>
          </cell>
          <cell r="D1418" t="e">
            <v>#VALUE!</v>
          </cell>
          <cell r="E1418" t="e">
            <v>#VALUE!</v>
          </cell>
        </row>
        <row r="1419">
          <cell r="B1419" t="e">
            <v>#VALUE!</v>
          </cell>
          <cell r="C1419" t="e">
            <v>#VALUE!</v>
          </cell>
          <cell r="D1419" t="e">
            <v>#VALUE!</v>
          </cell>
          <cell r="E1419" t="e">
            <v>#VALUE!</v>
          </cell>
        </row>
        <row r="1420">
          <cell r="B1420" t="e">
            <v>#VALUE!</v>
          </cell>
          <cell r="C1420" t="e">
            <v>#VALUE!</v>
          </cell>
          <cell r="D1420" t="e">
            <v>#VALUE!</v>
          </cell>
          <cell r="E1420" t="e">
            <v>#VALUE!</v>
          </cell>
        </row>
        <row r="1421">
          <cell r="B1421" t="e">
            <v>#VALUE!</v>
          </cell>
          <cell r="C1421" t="e">
            <v>#VALUE!</v>
          </cell>
          <cell r="D1421" t="e">
            <v>#VALUE!</v>
          </cell>
          <cell r="E1421" t="e">
            <v>#VALUE!</v>
          </cell>
        </row>
        <row r="1422">
          <cell r="B1422" t="e">
            <v>#VALUE!</v>
          </cell>
          <cell r="C1422" t="e">
            <v>#VALUE!</v>
          </cell>
          <cell r="D1422" t="e">
            <v>#VALUE!</v>
          </cell>
          <cell r="E1422" t="e">
            <v>#VALUE!</v>
          </cell>
        </row>
        <row r="1423">
          <cell r="B1423" t="e">
            <v>#VALUE!</v>
          </cell>
          <cell r="C1423" t="e">
            <v>#VALUE!</v>
          </cell>
          <cell r="D1423" t="e">
            <v>#VALUE!</v>
          </cell>
          <cell r="E1423" t="e">
            <v>#VALUE!</v>
          </cell>
        </row>
        <row r="1424">
          <cell r="B1424" t="e">
            <v>#VALUE!</v>
          </cell>
          <cell r="C1424" t="e">
            <v>#VALUE!</v>
          </cell>
          <cell r="D1424" t="e">
            <v>#VALUE!</v>
          </cell>
          <cell r="E1424" t="e">
            <v>#VALUE!</v>
          </cell>
        </row>
        <row r="1425">
          <cell r="B1425" t="e">
            <v>#VALUE!</v>
          </cell>
          <cell r="C1425" t="e">
            <v>#VALUE!</v>
          </cell>
          <cell r="D1425" t="e">
            <v>#VALUE!</v>
          </cell>
          <cell r="E1425" t="e">
            <v>#VALUE!</v>
          </cell>
        </row>
        <row r="1426">
          <cell r="B1426" t="e">
            <v>#VALUE!</v>
          </cell>
          <cell r="C1426" t="e">
            <v>#VALUE!</v>
          </cell>
          <cell r="D1426" t="e">
            <v>#VALUE!</v>
          </cell>
          <cell r="E1426" t="e">
            <v>#VALUE!</v>
          </cell>
        </row>
        <row r="1427">
          <cell r="B1427" t="e">
            <v>#VALUE!</v>
          </cell>
          <cell r="C1427" t="e">
            <v>#VALUE!</v>
          </cell>
          <cell r="D1427" t="e">
            <v>#VALUE!</v>
          </cell>
          <cell r="E1427" t="e">
            <v>#VALUE!</v>
          </cell>
        </row>
        <row r="1428">
          <cell r="B1428" t="e">
            <v>#VALUE!</v>
          </cell>
          <cell r="C1428" t="e">
            <v>#VALUE!</v>
          </cell>
          <cell r="D1428" t="e">
            <v>#VALUE!</v>
          </cell>
          <cell r="E1428" t="e">
            <v>#VALUE!</v>
          </cell>
        </row>
        <row r="1429">
          <cell r="B1429" t="e">
            <v>#VALUE!</v>
          </cell>
          <cell r="C1429" t="e">
            <v>#VALUE!</v>
          </cell>
          <cell r="D1429" t="e">
            <v>#VALUE!</v>
          </cell>
          <cell r="E1429" t="e">
            <v>#VALUE!</v>
          </cell>
        </row>
        <row r="1430">
          <cell r="B1430" t="e">
            <v>#VALUE!</v>
          </cell>
          <cell r="C1430" t="e">
            <v>#VALUE!</v>
          </cell>
          <cell r="D1430" t="e">
            <v>#VALUE!</v>
          </cell>
          <cell r="E1430" t="e">
            <v>#VALUE!</v>
          </cell>
        </row>
        <row r="1431">
          <cell r="B1431" t="e">
            <v>#VALUE!</v>
          </cell>
          <cell r="C1431" t="e">
            <v>#VALUE!</v>
          </cell>
          <cell r="D1431" t="e">
            <v>#VALUE!</v>
          </cell>
          <cell r="E1431" t="e">
            <v>#VALUE!</v>
          </cell>
        </row>
        <row r="1432">
          <cell r="B1432" t="e">
            <v>#VALUE!</v>
          </cell>
          <cell r="C1432" t="e">
            <v>#VALUE!</v>
          </cell>
          <cell r="D1432" t="e">
            <v>#VALUE!</v>
          </cell>
          <cell r="E1432" t="e">
            <v>#VALUE!</v>
          </cell>
        </row>
        <row r="1433">
          <cell r="B1433" t="e">
            <v>#VALUE!</v>
          </cell>
          <cell r="C1433" t="e">
            <v>#VALUE!</v>
          </cell>
          <cell r="D1433" t="e">
            <v>#VALUE!</v>
          </cell>
          <cell r="E1433" t="e">
            <v>#VALUE!</v>
          </cell>
        </row>
        <row r="1434">
          <cell r="B1434" t="e">
            <v>#VALUE!</v>
          </cell>
          <cell r="C1434" t="e">
            <v>#VALUE!</v>
          </cell>
          <cell r="D1434" t="e">
            <v>#VALUE!</v>
          </cell>
          <cell r="E1434" t="e">
            <v>#VALUE!</v>
          </cell>
        </row>
        <row r="1435">
          <cell r="B1435" t="e">
            <v>#VALUE!</v>
          </cell>
          <cell r="C1435" t="e">
            <v>#VALUE!</v>
          </cell>
          <cell r="D1435" t="e">
            <v>#VALUE!</v>
          </cell>
          <cell r="E1435" t="e">
            <v>#VALUE!</v>
          </cell>
        </row>
        <row r="1436">
          <cell r="B1436" t="e">
            <v>#VALUE!</v>
          </cell>
          <cell r="C1436" t="e">
            <v>#VALUE!</v>
          </cell>
          <cell r="D1436" t="e">
            <v>#VALUE!</v>
          </cell>
          <cell r="E1436" t="e">
            <v>#VALUE!</v>
          </cell>
        </row>
        <row r="1437">
          <cell r="B1437" t="e">
            <v>#VALUE!</v>
          </cell>
          <cell r="C1437" t="e">
            <v>#VALUE!</v>
          </cell>
          <cell r="D1437" t="e">
            <v>#VALUE!</v>
          </cell>
          <cell r="E1437" t="e">
            <v>#VALUE!</v>
          </cell>
        </row>
        <row r="1438">
          <cell r="B1438" t="e">
            <v>#VALUE!</v>
          </cell>
          <cell r="C1438" t="e">
            <v>#VALUE!</v>
          </cell>
          <cell r="D1438" t="e">
            <v>#VALUE!</v>
          </cell>
          <cell r="E1438" t="e">
            <v>#VALUE!</v>
          </cell>
        </row>
        <row r="1439">
          <cell r="B1439" t="e">
            <v>#VALUE!</v>
          </cell>
          <cell r="C1439" t="e">
            <v>#VALUE!</v>
          </cell>
          <cell r="D1439" t="e">
            <v>#VALUE!</v>
          </cell>
          <cell r="E1439" t="e">
            <v>#VALUE!</v>
          </cell>
        </row>
        <row r="1440">
          <cell r="B1440" t="e">
            <v>#VALUE!</v>
          </cell>
          <cell r="C1440" t="e">
            <v>#VALUE!</v>
          </cell>
          <cell r="D1440" t="e">
            <v>#VALUE!</v>
          </cell>
          <cell r="E1440" t="e">
            <v>#VALUE!</v>
          </cell>
        </row>
        <row r="1441">
          <cell r="B1441" t="e">
            <v>#VALUE!</v>
          </cell>
          <cell r="C1441" t="e">
            <v>#VALUE!</v>
          </cell>
          <cell r="D1441" t="e">
            <v>#VALUE!</v>
          </cell>
          <cell r="E1441" t="e">
            <v>#VALUE!</v>
          </cell>
        </row>
        <row r="1442">
          <cell r="B1442" t="e">
            <v>#VALUE!</v>
          </cell>
          <cell r="C1442" t="e">
            <v>#VALUE!</v>
          </cell>
          <cell r="D1442" t="e">
            <v>#VALUE!</v>
          </cell>
          <cell r="E1442" t="e">
            <v>#VALUE!</v>
          </cell>
        </row>
        <row r="1443">
          <cell r="B1443" t="e">
            <v>#VALUE!</v>
          </cell>
          <cell r="C1443" t="e">
            <v>#VALUE!</v>
          </cell>
          <cell r="D1443" t="e">
            <v>#VALUE!</v>
          </cell>
          <cell r="E1443" t="e">
            <v>#VALUE!</v>
          </cell>
        </row>
        <row r="1444">
          <cell r="B1444" t="e">
            <v>#VALUE!</v>
          </cell>
          <cell r="C1444" t="e">
            <v>#VALUE!</v>
          </cell>
          <cell r="D1444" t="e">
            <v>#VALUE!</v>
          </cell>
          <cell r="E1444" t="e">
            <v>#VALUE!</v>
          </cell>
        </row>
        <row r="1445">
          <cell r="B1445" t="e">
            <v>#VALUE!</v>
          </cell>
          <cell r="C1445" t="e">
            <v>#VALUE!</v>
          </cell>
          <cell r="D1445" t="e">
            <v>#VALUE!</v>
          </cell>
          <cell r="E1445" t="e">
            <v>#VALUE!</v>
          </cell>
        </row>
        <row r="1446">
          <cell r="B1446" t="e">
            <v>#VALUE!</v>
          </cell>
          <cell r="C1446" t="e">
            <v>#VALUE!</v>
          </cell>
          <cell r="D1446" t="e">
            <v>#VALUE!</v>
          </cell>
          <cell r="E1446" t="e">
            <v>#VALUE!</v>
          </cell>
        </row>
        <row r="1447">
          <cell r="B1447" t="e">
            <v>#VALUE!</v>
          </cell>
          <cell r="C1447" t="e">
            <v>#VALUE!</v>
          </cell>
          <cell r="D1447" t="e">
            <v>#VALUE!</v>
          </cell>
          <cell r="E1447" t="e">
            <v>#VALUE!</v>
          </cell>
        </row>
        <row r="1448">
          <cell r="B1448" t="e">
            <v>#VALUE!</v>
          </cell>
          <cell r="C1448" t="e">
            <v>#VALUE!</v>
          </cell>
          <cell r="D1448" t="e">
            <v>#VALUE!</v>
          </cell>
          <cell r="E1448" t="e">
            <v>#VALUE!</v>
          </cell>
        </row>
        <row r="1449">
          <cell r="B1449" t="e">
            <v>#VALUE!</v>
          </cell>
          <cell r="C1449" t="e">
            <v>#VALUE!</v>
          </cell>
          <cell r="D1449" t="e">
            <v>#VALUE!</v>
          </cell>
          <cell r="E1449" t="e">
            <v>#VALUE!</v>
          </cell>
        </row>
        <row r="1450">
          <cell r="B1450" t="e">
            <v>#VALUE!</v>
          </cell>
          <cell r="C1450" t="e">
            <v>#VALUE!</v>
          </cell>
          <cell r="D1450" t="e">
            <v>#VALUE!</v>
          </cell>
          <cell r="E1450" t="e">
            <v>#VALUE!</v>
          </cell>
        </row>
        <row r="1451">
          <cell r="B1451" t="e">
            <v>#VALUE!</v>
          </cell>
          <cell r="C1451" t="e">
            <v>#VALUE!</v>
          </cell>
          <cell r="D1451" t="e">
            <v>#VALUE!</v>
          </cell>
          <cell r="E1451" t="e">
            <v>#VALUE!</v>
          </cell>
        </row>
        <row r="1452">
          <cell r="B1452" t="e">
            <v>#VALUE!</v>
          </cell>
          <cell r="C1452" t="e">
            <v>#VALUE!</v>
          </cell>
          <cell r="D1452" t="e">
            <v>#VALUE!</v>
          </cell>
          <cell r="E1452" t="e">
            <v>#VALUE!</v>
          </cell>
        </row>
        <row r="1453">
          <cell r="B1453" t="e">
            <v>#VALUE!</v>
          </cell>
          <cell r="C1453" t="e">
            <v>#VALUE!</v>
          </cell>
          <cell r="D1453" t="e">
            <v>#VALUE!</v>
          </cell>
          <cell r="E1453" t="e">
            <v>#VALUE!</v>
          </cell>
        </row>
        <row r="1454">
          <cell r="B1454" t="e">
            <v>#VALUE!</v>
          </cell>
          <cell r="C1454" t="e">
            <v>#VALUE!</v>
          </cell>
          <cell r="D1454" t="e">
            <v>#VALUE!</v>
          </cell>
          <cell r="E1454" t="e">
            <v>#VALUE!</v>
          </cell>
        </row>
        <row r="1455">
          <cell r="B1455" t="e">
            <v>#VALUE!</v>
          </cell>
          <cell r="C1455" t="e">
            <v>#VALUE!</v>
          </cell>
          <cell r="D1455" t="e">
            <v>#VALUE!</v>
          </cell>
          <cell r="E1455" t="e">
            <v>#VALUE!</v>
          </cell>
        </row>
        <row r="1456">
          <cell r="B1456" t="e">
            <v>#VALUE!</v>
          </cell>
          <cell r="C1456" t="e">
            <v>#VALUE!</v>
          </cell>
          <cell r="D1456" t="e">
            <v>#VALUE!</v>
          </cell>
          <cell r="E1456" t="e">
            <v>#VALUE!</v>
          </cell>
        </row>
        <row r="1457">
          <cell r="B1457" t="e">
            <v>#VALUE!</v>
          </cell>
          <cell r="C1457" t="e">
            <v>#VALUE!</v>
          </cell>
          <cell r="D1457" t="e">
            <v>#VALUE!</v>
          </cell>
          <cell r="E1457" t="e">
            <v>#VALUE!</v>
          </cell>
        </row>
        <row r="1458">
          <cell r="B1458" t="e">
            <v>#VALUE!</v>
          </cell>
          <cell r="C1458" t="e">
            <v>#VALUE!</v>
          </cell>
          <cell r="D1458" t="e">
            <v>#VALUE!</v>
          </cell>
          <cell r="E1458" t="e">
            <v>#VALUE!</v>
          </cell>
        </row>
        <row r="1459">
          <cell r="B1459" t="e">
            <v>#VALUE!</v>
          </cell>
          <cell r="C1459" t="e">
            <v>#VALUE!</v>
          </cell>
          <cell r="D1459" t="e">
            <v>#VALUE!</v>
          </cell>
          <cell r="E1459" t="e">
            <v>#VALUE!</v>
          </cell>
        </row>
        <row r="1460">
          <cell r="B1460" t="e">
            <v>#VALUE!</v>
          </cell>
          <cell r="C1460" t="e">
            <v>#VALUE!</v>
          </cell>
          <cell r="D1460" t="e">
            <v>#VALUE!</v>
          </cell>
          <cell r="E1460" t="e">
            <v>#VALUE!</v>
          </cell>
        </row>
        <row r="1461">
          <cell r="B1461" t="e">
            <v>#VALUE!</v>
          </cell>
          <cell r="C1461" t="e">
            <v>#VALUE!</v>
          </cell>
          <cell r="D1461" t="e">
            <v>#VALUE!</v>
          </cell>
          <cell r="E1461" t="e">
            <v>#VALUE!</v>
          </cell>
        </row>
        <row r="1462">
          <cell r="B1462" t="e">
            <v>#VALUE!</v>
          </cell>
          <cell r="C1462" t="e">
            <v>#VALUE!</v>
          </cell>
          <cell r="D1462" t="e">
            <v>#VALUE!</v>
          </cell>
          <cell r="E1462" t="e">
            <v>#VALUE!</v>
          </cell>
        </row>
        <row r="1463">
          <cell r="B1463" t="e">
            <v>#VALUE!</v>
          </cell>
          <cell r="C1463" t="e">
            <v>#VALUE!</v>
          </cell>
          <cell r="D1463" t="e">
            <v>#VALUE!</v>
          </cell>
          <cell r="E1463" t="e">
            <v>#VALUE!</v>
          </cell>
        </row>
        <row r="1464">
          <cell r="B1464" t="e">
            <v>#VALUE!</v>
          </cell>
          <cell r="C1464" t="e">
            <v>#VALUE!</v>
          </cell>
          <cell r="D1464" t="e">
            <v>#VALUE!</v>
          </cell>
          <cell r="E1464" t="e">
            <v>#VALUE!</v>
          </cell>
        </row>
        <row r="1465">
          <cell r="B1465" t="e">
            <v>#VALUE!</v>
          </cell>
          <cell r="C1465" t="e">
            <v>#VALUE!</v>
          </cell>
          <cell r="D1465" t="e">
            <v>#VALUE!</v>
          </cell>
          <cell r="E1465" t="e">
            <v>#VALUE!</v>
          </cell>
        </row>
        <row r="1466">
          <cell r="B1466" t="e">
            <v>#VALUE!</v>
          </cell>
          <cell r="C1466" t="e">
            <v>#VALUE!</v>
          </cell>
          <cell r="D1466" t="e">
            <v>#VALUE!</v>
          </cell>
          <cell r="E1466" t="e">
            <v>#VALUE!</v>
          </cell>
        </row>
        <row r="1467">
          <cell r="B1467" t="e">
            <v>#VALUE!</v>
          </cell>
          <cell r="C1467" t="e">
            <v>#VALUE!</v>
          </cell>
          <cell r="D1467" t="e">
            <v>#VALUE!</v>
          </cell>
          <cell r="E1467" t="e">
            <v>#VALUE!</v>
          </cell>
        </row>
        <row r="1468">
          <cell r="B1468" t="e">
            <v>#VALUE!</v>
          </cell>
          <cell r="C1468" t="e">
            <v>#VALUE!</v>
          </cell>
          <cell r="D1468" t="e">
            <v>#VALUE!</v>
          </cell>
          <cell r="E1468" t="e">
            <v>#VALUE!</v>
          </cell>
        </row>
        <row r="1469">
          <cell r="B1469" t="e">
            <v>#VALUE!</v>
          </cell>
          <cell r="C1469" t="e">
            <v>#VALUE!</v>
          </cell>
          <cell r="D1469" t="e">
            <v>#VALUE!</v>
          </cell>
          <cell r="E1469" t="e">
            <v>#VALUE!</v>
          </cell>
        </row>
        <row r="1470">
          <cell r="B1470" t="e">
            <v>#VALUE!</v>
          </cell>
          <cell r="C1470" t="e">
            <v>#VALUE!</v>
          </cell>
          <cell r="D1470" t="e">
            <v>#VALUE!</v>
          </cell>
          <cell r="E1470" t="e">
            <v>#VALUE!</v>
          </cell>
        </row>
        <row r="1471">
          <cell r="B1471" t="e">
            <v>#VALUE!</v>
          </cell>
          <cell r="C1471" t="e">
            <v>#VALUE!</v>
          </cell>
          <cell r="D1471" t="e">
            <v>#VALUE!</v>
          </cell>
          <cell r="E1471" t="e">
            <v>#VALUE!</v>
          </cell>
        </row>
        <row r="1472">
          <cell r="B1472" t="e">
            <v>#VALUE!</v>
          </cell>
          <cell r="C1472" t="e">
            <v>#VALUE!</v>
          </cell>
          <cell r="D1472" t="e">
            <v>#VALUE!</v>
          </cell>
          <cell r="E1472" t="e">
            <v>#VALUE!</v>
          </cell>
        </row>
        <row r="1473">
          <cell r="B1473" t="e">
            <v>#VALUE!</v>
          </cell>
          <cell r="C1473" t="e">
            <v>#VALUE!</v>
          </cell>
          <cell r="D1473" t="e">
            <v>#VALUE!</v>
          </cell>
          <cell r="E1473" t="e">
            <v>#VALUE!</v>
          </cell>
        </row>
        <row r="1474">
          <cell r="B1474" t="e">
            <v>#VALUE!</v>
          </cell>
          <cell r="C1474" t="e">
            <v>#VALUE!</v>
          </cell>
          <cell r="D1474" t="e">
            <v>#VALUE!</v>
          </cell>
          <cell r="E1474" t="e">
            <v>#VALUE!</v>
          </cell>
        </row>
        <row r="1475">
          <cell r="B1475" t="e">
            <v>#VALUE!</v>
          </cell>
          <cell r="C1475" t="e">
            <v>#VALUE!</v>
          </cell>
          <cell r="D1475" t="e">
            <v>#VALUE!</v>
          </cell>
          <cell r="E1475" t="e">
            <v>#VALUE!</v>
          </cell>
        </row>
        <row r="1476">
          <cell r="B1476" t="e">
            <v>#VALUE!</v>
          </cell>
          <cell r="C1476" t="e">
            <v>#VALUE!</v>
          </cell>
          <cell r="D1476" t="e">
            <v>#VALUE!</v>
          </cell>
          <cell r="E1476" t="e">
            <v>#VALUE!</v>
          </cell>
        </row>
        <row r="1477">
          <cell r="B1477" t="e">
            <v>#VALUE!</v>
          </cell>
          <cell r="C1477" t="e">
            <v>#VALUE!</v>
          </cell>
          <cell r="D1477" t="e">
            <v>#VALUE!</v>
          </cell>
          <cell r="E1477" t="e">
            <v>#VALUE!</v>
          </cell>
        </row>
        <row r="1478">
          <cell r="B1478" t="e">
            <v>#VALUE!</v>
          </cell>
          <cell r="C1478" t="e">
            <v>#VALUE!</v>
          </cell>
          <cell r="D1478" t="e">
            <v>#VALUE!</v>
          </cell>
          <cell r="E1478" t="e">
            <v>#VALUE!</v>
          </cell>
        </row>
        <row r="1479">
          <cell r="B1479" t="e">
            <v>#VALUE!</v>
          </cell>
          <cell r="C1479" t="e">
            <v>#VALUE!</v>
          </cell>
          <cell r="D1479" t="e">
            <v>#VALUE!</v>
          </cell>
          <cell r="E1479" t="e">
            <v>#VALUE!</v>
          </cell>
        </row>
        <row r="1480">
          <cell r="B1480" t="e">
            <v>#VALUE!</v>
          </cell>
          <cell r="C1480" t="e">
            <v>#VALUE!</v>
          </cell>
          <cell r="D1480" t="e">
            <v>#VALUE!</v>
          </cell>
          <cell r="E1480" t="e">
            <v>#VALUE!</v>
          </cell>
        </row>
        <row r="1481">
          <cell r="B1481" t="e">
            <v>#VALUE!</v>
          </cell>
          <cell r="C1481" t="e">
            <v>#VALUE!</v>
          </cell>
          <cell r="D1481" t="e">
            <v>#VALUE!</v>
          </cell>
          <cell r="E1481" t="e">
            <v>#VALUE!</v>
          </cell>
        </row>
        <row r="1482">
          <cell r="B1482" t="e">
            <v>#VALUE!</v>
          </cell>
          <cell r="C1482" t="e">
            <v>#VALUE!</v>
          </cell>
          <cell r="D1482" t="e">
            <v>#VALUE!</v>
          </cell>
          <cell r="E1482" t="e">
            <v>#VALUE!</v>
          </cell>
        </row>
        <row r="1483">
          <cell r="B1483" t="e">
            <v>#VALUE!</v>
          </cell>
          <cell r="C1483" t="e">
            <v>#VALUE!</v>
          </cell>
          <cell r="D1483" t="e">
            <v>#VALUE!</v>
          </cell>
          <cell r="E1483" t="e">
            <v>#VALUE!</v>
          </cell>
        </row>
        <row r="1484">
          <cell r="B1484" t="e">
            <v>#VALUE!</v>
          </cell>
          <cell r="C1484" t="e">
            <v>#VALUE!</v>
          </cell>
          <cell r="D1484" t="e">
            <v>#VALUE!</v>
          </cell>
          <cell r="E1484" t="e">
            <v>#VALUE!</v>
          </cell>
        </row>
        <row r="1485">
          <cell r="B1485" t="e">
            <v>#VALUE!</v>
          </cell>
          <cell r="C1485" t="e">
            <v>#VALUE!</v>
          </cell>
          <cell r="D1485" t="e">
            <v>#VALUE!</v>
          </cell>
          <cell r="E1485" t="e">
            <v>#VALUE!</v>
          </cell>
        </row>
        <row r="1486">
          <cell r="B1486" t="e">
            <v>#VALUE!</v>
          </cell>
          <cell r="C1486" t="e">
            <v>#VALUE!</v>
          </cell>
          <cell r="D1486" t="e">
            <v>#VALUE!</v>
          </cell>
          <cell r="E1486" t="e">
            <v>#VALUE!</v>
          </cell>
        </row>
        <row r="1487">
          <cell r="B1487" t="e">
            <v>#VALUE!</v>
          </cell>
          <cell r="C1487" t="e">
            <v>#VALUE!</v>
          </cell>
          <cell r="D1487" t="e">
            <v>#VALUE!</v>
          </cell>
          <cell r="E1487" t="e">
            <v>#VALUE!</v>
          </cell>
        </row>
        <row r="1488">
          <cell r="B1488" t="e">
            <v>#VALUE!</v>
          </cell>
          <cell r="C1488" t="e">
            <v>#VALUE!</v>
          </cell>
          <cell r="D1488" t="e">
            <v>#VALUE!</v>
          </cell>
          <cell r="E1488" t="e">
            <v>#VALUE!</v>
          </cell>
        </row>
        <row r="1489">
          <cell r="B1489" t="e">
            <v>#VALUE!</v>
          </cell>
          <cell r="C1489" t="e">
            <v>#VALUE!</v>
          </cell>
          <cell r="D1489" t="e">
            <v>#VALUE!</v>
          </cell>
          <cell r="E1489" t="e">
            <v>#VALUE!</v>
          </cell>
        </row>
        <row r="1490">
          <cell r="B1490" t="e">
            <v>#VALUE!</v>
          </cell>
          <cell r="C1490" t="e">
            <v>#VALUE!</v>
          </cell>
          <cell r="D1490" t="e">
            <v>#VALUE!</v>
          </cell>
          <cell r="E1490" t="e">
            <v>#VALUE!</v>
          </cell>
        </row>
        <row r="1491">
          <cell r="B1491" t="e">
            <v>#VALUE!</v>
          </cell>
          <cell r="C1491" t="e">
            <v>#VALUE!</v>
          </cell>
          <cell r="D1491" t="e">
            <v>#VALUE!</v>
          </cell>
          <cell r="E1491" t="e">
            <v>#VALUE!</v>
          </cell>
        </row>
        <row r="1492">
          <cell r="B1492" t="e">
            <v>#VALUE!</v>
          </cell>
          <cell r="C1492" t="e">
            <v>#VALUE!</v>
          </cell>
          <cell r="D1492" t="e">
            <v>#VALUE!</v>
          </cell>
          <cell r="E1492" t="e">
            <v>#VALUE!</v>
          </cell>
        </row>
        <row r="1493">
          <cell r="B1493" t="e">
            <v>#VALUE!</v>
          </cell>
          <cell r="C1493" t="e">
            <v>#VALUE!</v>
          </cell>
          <cell r="D1493" t="e">
            <v>#VALUE!</v>
          </cell>
          <cell r="E1493" t="e">
            <v>#VALUE!</v>
          </cell>
        </row>
        <row r="1494">
          <cell r="B1494" t="e">
            <v>#VALUE!</v>
          </cell>
          <cell r="C1494" t="e">
            <v>#VALUE!</v>
          </cell>
          <cell r="D1494" t="e">
            <v>#VALUE!</v>
          </cell>
          <cell r="E1494" t="e">
            <v>#VALUE!</v>
          </cell>
        </row>
        <row r="1495">
          <cell r="B1495" t="e">
            <v>#VALUE!</v>
          </cell>
          <cell r="C1495" t="e">
            <v>#VALUE!</v>
          </cell>
          <cell r="D1495" t="e">
            <v>#VALUE!</v>
          </cell>
          <cell r="E1495" t="e">
            <v>#VALUE!</v>
          </cell>
        </row>
        <row r="1496">
          <cell r="B1496" t="e">
            <v>#VALUE!</v>
          </cell>
          <cell r="C1496" t="e">
            <v>#VALUE!</v>
          </cell>
          <cell r="D1496" t="e">
            <v>#VALUE!</v>
          </cell>
          <cell r="E1496" t="e">
            <v>#VALUE!</v>
          </cell>
        </row>
        <row r="1497">
          <cell r="B1497" t="e">
            <v>#VALUE!</v>
          </cell>
          <cell r="C1497" t="e">
            <v>#VALUE!</v>
          </cell>
          <cell r="D1497" t="e">
            <v>#VALUE!</v>
          </cell>
          <cell r="E1497" t="e">
            <v>#VALUE!</v>
          </cell>
        </row>
        <row r="1498">
          <cell r="B1498" t="e">
            <v>#VALUE!</v>
          </cell>
          <cell r="C1498" t="e">
            <v>#VALUE!</v>
          </cell>
          <cell r="D1498" t="e">
            <v>#VALUE!</v>
          </cell>
          <cell r="E1498" t="e">
            <v>#VALUE!</v>
          </cell>
        </row>
        <row r="1499">
          <cell r="B1499" t="e">
            <v>#VALUE!</v>
          </cell>
          <cell r="C1499" t="e">
            <v>#VALUE!</v>
          </cell>
          <cell r="D1499" t="e">
            <v>#VALUE!</v>
          </cell>
          <cell r="E1499" t="e">
            <v>#VALUE!</v>
          </cell>
        </row>
        <row r="1500">
          <cell r="B1500" t="e">
            <v>#VALUE!</v>
          </cell>
          <cell r="C1500" t="e">
            <v>#VALUE!</v>
          </cell>
          <cell r="D1500" t="e">
            <v>#VALUE!</v>
          </cell>
          <cell r="E1500" t="e">
            <v>#VALUE!</v>
          </cell>
        </row>
        <row r="1501">
          <cell r="B1501" t="e">
            <v>#VALUE!</v>
          </cell>
          <cell r="C1501" t="e">
            <v>#VALUE!</v>
          </cell>
          <cell r="D1501" t="e">
            <v>#VALUE!</v>
          </cell>
          <cell r="E1501" t="e">
            <v>#VALUE!</v>
          </cell>
        </row>
        <row r="1502">
          <cell r="B1502" t="e">
            <v>#VALUE!</v>
          </cell>
          <cell r="C1502" t="e">
            <v>#VALUE!</v>
          </cell>
          <cell r="D1502" t="e">
            <v>#VALUE!</v>
          </cell>
          <cell r="E1502" t="e">
            <v>#VALUE!</v>
          </cell>
        </row>
        <row r="1503">
          <cell r="B1503" t="e">
            <v>#VALUE!</v>
          </cell>
          <cell r="C1503" t="e">
            <v>#VALUE!</v>
          </cell>
          <cell r="D1503" t="e">
            <v>#VALUE!</v>
          </cell>
          <cell r="E1503" t="e">
            <v>#VALUE!</v>
          </cell>
        </row>
        <row r="1504">
          <cell r="B1504" t="e">
            <v>#VALUE!</v>
          </cell>
          <cell r="C1504" t="e">
            <v>#VALUE!</v>
          </cell>
          <cell r="D1504" t="e">
            <v>#VALUE!</v>
          </cell>
          <cell r="E1504" t="e">
            <v>#VALUE!</v>
          </cell>
        </row>
        <row r="1505">
          <cell r="B1505" t="e">
            <v>#VALUE!</v>
          </cell>
          <cell r="C1505" t="e">
            <v>#VALUE!</v>
          </cell>
          <cell r="D1505" t="e">
            <v>#VALUE!</v>
          </cell>
          <cell r="E1505" t="e">
            <v>#VALUE!</v>
          </cell>
        </row>
        <row r="1506">
          <cell r="B1506" t="e">
            <v>#VALUE!</v>
          </cell>
          <cell r="C1506" t="e">
            <v>#VALUE!</v>
          </cell>
          <cell r="D1506" t="e">
            <v>#VALUE!</v>
          </cell>
          <cell r="E1506" t="e">
            <v>#VALUE!</v>
          </cell>
        </row>
        <row r="1507">
          <cell r="B1507" t="e">
            <v>#VALUE!</v>
          </cell>
          <cell r="C1507" t="e">
            <v>#VALUE!</v>
          </cell>
          <cell r="D1507" t="e">
            <v>#VALUE!</v>
          </cell>
          <cell r="E1507" t="e">
            <v>#VALUE!</v>
          </cell>
        </row>
        <row r="1508">
          <cell r="B1508" t="e">
            <v>#VALUE!</v>
          </cell>
          <cell r="C1508" t="e">
            <v>#VALUE!</v>
          </cell>
          <cell r="D1508" t="e">
            <v>#VALUE!</v>
          </cell>
          <cell r="E1508" t="e">
            <v>#VALUE!</v>
          </cell>
        </row>
        <row r="1509">
          <cell r="B1509" t="e">
            <v>#VALUE!</v>
          </cell>
          <cell r="C1509" t="e">
            <v>#VALUE!</v>
          </cell>
          <cell r="D1509" t="e">
            <v>#VALUE!</v>
          </cell>
          <cell r="E1509" t="e">
            <v>#VALUE!</v>
          </cell>
        </row>
        <row r="1510">
          <cell r="B1510" t="e">
            <v>#VALUE!</v>
          </cell>
          <cell r="C1510" t="e">
            <v>#VALUE!</v>
          </cell>
          <cell r="D1510" t="e">
            <v>#VALUE!</v>
          </cell>
          <cell r="E1510" t="e">
            <v>#VALUE!</v>
          </cell>
        </row>
        <row r="1511">
          <cell r="B1511" t="e">
            <v>#VALUE!</v>
          </cell>
          <cell r="C1511" t="e">
            <v>#VALUE!</v>
          </cell>
          <cell r="D1511" t="e">
            <v>#VALUE!</v>
          </cell>
          <cell r="E1511" t="e">
            <v>#VALUE!</v>
          </cell>
        </row>
        <row r="1512">
          <cell r="B1512" t="e">
            <v>#VALUE!</v>
          </cell>
          <cell r="C1512" t="e">
            <v>#VALUE!</v>
          </cell>
          <cell r="D1512" t="e">
            <v>#VALUE!</v>
          </cell>
          <cell r="E1512" t="e">
            <v>#VALUE!</v>
          </cell>
        </row>
        <row r="1513">
          <cell r="B1513" t="e">
            <v>#VALUE!</v>
          </cell>
          <cell r="C1513" t="e">
            <v>#VALUE!</v>
          </cell>
          <cell r="D1513" t="e">
            <v>#VALUE!</v>
          </cell>
          <cell r="E1513" t="e">
            <v>#VALUE!</v>
          </cell>
        </row>
        <row r="1514">
          <cell r="B1514" t="e">
            <v>#VALUE!</v>
          </cell>
          <cell r="C1514" t="e">
            <v>#VALUE!</v>
          </cell>
          <cell r="D1514" t="e">
            <v>#VALUE!</v>
          </cell>
          <cell r="E1514" t="e">
            <v>#VALUE!</v>
          </cell>
        </row>
        <row r="1515">
          <cell r="B1515" t="e">
            <v>#VALUE!</v>
          </cell>
          <cell r="C1515" t="e">
            <v>#VALUE!</v>
          </cell>
          <cell r="D1515" t="e">
            <v>#VALUE!</v>
          </cell>
          <cell r="E1515" t="e">
            <v>#VALUE!</v>
          </cell>
        </row>
        <row r="1516">
          <cell r="B1516" t="e">
            <v>#VALUE!</v>
          </cell>
          <cell r="C1516" t="e">
            <v>#VALUE!</v>
          </cell>
          <cell r="D1516" t="e">
            <v>#VALUE!</v>
          </cell>
          <cell r="E1516" t="e">
            <v>#VALUE!</v>
          </cell>
        </row>
        <row r="1517">
          <cell r="B1517" t="e">
            <v>#VALUE!</v>
          </cell>
          <cell r="C1517" t="e">
            <v>#VALUE!</v>
          </cell>
          <cell r="D1517" t="e">
            <v>#VALUE!</v>
          </cell>
          <cell r="E1517" t="e">
            <v>#VALUE!</v>
          </cell>
        </row>
        <row r="1518">
          <cell r="B1518" t="e">
            <v>#VALUE!</v>
          </cell>
          <cell r="C1518" t="e">
            <v>#VALUE!</v>
          </cell>
          <cell r="D1518" t="e">
            <v>#VALUE!</v>
          </cell>
          <cell r="E1518" t="e">
            <v>#VALUE!</v>
          </cell>
        </row>
        <row r="1519">
          <cell r="B1519" t="e">
            <v>#VALUE!</v>
          </cell>
          <cell r="C1519" t="e">
            <v>#VALUE!</v>
          </cell>
          <cell r="D1519" t="e">
            <v>#VALUE!</v>
          </cell>
          <cell r="E1519" t="e">
            <v>#VALUE!</v>
          </cell>
        </row>
        <row r="1520">
          <cell r="B1520" t="e">
            <v>#VALUE!</v>
          </cell>
          <cell r="C1520" t="e">
            <v>#VALUE!</v>
          </cell>
          <cell r="D1520" t="e">
            <v>#VALUE!</v>
          </cell>
          <cell r="E1520" t="e">
            <v>#VALUE!</v>
          </cell>
        </row>
        <row r="1521">
          <cell r="B1521" t="e">
            <v>#VALUE!</v>
          </cell>
          <cell r="C1521" t="e">
            <v>#VALUE!</v>
          </cell>
          <cell r="D1521" t="e">
            <v>#VALUE!</v>
          </cell>
          <cell r="E1521" t="e">
            <v>#VALUE!</v>
          </cell>
        </row>
        <row r="1522">
          <cell r="B1522" t="e">
            <v>#VALUE!</v>
          </cell>
          <cell r="C1522" t="e">
            <v>#VALUE!</v>
          </cell>
          <cell r="D1522" t="e">
            <v>#VALUE!</v>
          </cell>
          <cell r="E1522" t="e">
            <v>#VALUE!</v>
          </cell>
        </row>
        <row r="1523">
          <cell r="B1523" t="e">
            <v>#VALUE!</v>
          </cell>
          <cell r="C1523" t="e">
            <v>#VALUE!</v>
          </cell>
          <cell r="D1523" t="e">
            <v>#VALUE!</v>
          </cell>
          <cell r="E1523" t="e">
            <v>#VALUE!</v>
          </cell>
        </row>
        <row r="1524">
          <cell r="B1524" t="e">
            <v>#VALUE!</v>
          </cell>
          <cell r="C1524" t="e">
            <v>#VALUE!</v>
          </cell>
          <cell r="D1524" t="e">
            <v>#VALUE!</v>
          </cell>
          <cell r="E1524" t="e">
            <v>#VALUE!</v>
          </cell>
        </row>
        <row r="1525">
          <cell r="B1525" t="e">
            <v>#VALUE!</v>
          </cell>
          <cell r="C1525" t="e">
            <v>#VALUE!</v>
          </cell>
          <cell r="D1525" t="e">
            <v>#VALUE!</v>
          </cell>
          <cell r="E1525" t="e">
            <v>#VALUE!</v>
          </cell>
        </row>
        <row r="1526">
          <cell r="B1526" t="e">
            <v>#VALUE!</v>
          </cell>
          <cell r="C1526" t="e">
            <v>#VALUE!</v>
          </cell>
          <cell r="D1526" t="e">
            <v>#VALUE!</v>
          </cell>
          <cell r="E1526" t="e">
            <v>#VALUE!</v>
          </cell>
        </row>
        <row r="1527">
          <cell r="B1527" t="e">
            <v>#VALUE!</v>
          </cell>
          <cell r="C1527" t="e">
            <v>#VALUE!</v>
          </cell>
          <cell r="D1527" t="e">
            <v>#VALUE!</v>
          </cell>
          <cell r="E1527" t="e">
            <v>#VALUE!</v>
          </cell>
        </row>
        <row r="1528">
          <cell r="B1528" t="e">
            <v>#VALUE!</v>
          </cell>
          <cell r="C1528" t="e">
            <v>#VALUE!</v>
          </cell>
          <cell r="D1528" t="e">
            <v>#VALUE!</v>
          </cell>
          <cell r="E1528" t="e">
            <v>#VALUE!</v>
          </cell>
        </row>
        <row r="1529">
          <cell r="B1529" t="e">
            <v>#VALUE!</v>
          </cell>
          <cell r="C1529" t="e">
            <v>#VALUE!</v>
          </cell>
          <cell r="D1529" t="e">
            <v>#VALUE!</v>
          </cell>
          <cell r="E1529" t="e">
            <v>#VALUE!</v>
          </cell>
        </row>
        <row r="1530">
          <cell r="B1530" t="e">
            <v>#VALUE!</v>
          </cell>
          <cell r="C1530" t="e">
            <v>#VALUE!</v>
          </cell>
          <cell r="D1530" t="e">
            <v>#VALUE!</v>
          </cell>
          <cell r="E1530" t="e">
            <v>#VALUE!</v>
          </cell>
        </row>
        <row r="1531">
          <cell r="B1531" t="e">
            <v>#VALUE!</v>
          </cell>
          <cell r="C1531" t="e">
            <v>#VALUE!</v>
          </cell>
          <cell r="D1531" t="e">
            <v>#VALUE!</v>
          </cell>
          <cell r="E1531" t="e">
            <v>#VALUE!</v>
          </cell>
        </row>
        <row r="1532">
          <cell r="B1532" t="e">
            <v>#VALUE!</v>
          </cell>
          <cell r="C1532" t="e">
            <v>#VALUE!</v>
          </cell>
          <cell r="D1532" t="e">
            <v>#VALUE!</v>
          </cell>
          <cell r="E1532" t="e">
            <v>#VALUE!</v>
          </cell>
        </row>
        <row r="1533">
          <cell r="B1533" t="e">
            <v>#VALUE!</v>
          </cell>
          <cell r="C1533" t="e">
            <v>#VALUE!</v>
          </cell>
          <cell r="D1533" t="e">
            <v>#VALUE!</v>
          </cell>
          <cell r="E1533" t="e">
            <v>#VALUE!</v>
          </cell>
        </row>
        <row r="1534">
          <cell r="B1534" t="e">
            <v>#VALUE!</v>
          </cell>
          <cell r="C1534" t="e">
            <v>#VALUE!</v>
          </cell>
          <cell r="D1534" t="e">
            <v>#VALUE!</v>
          </cell>
          <cell r="E1534" t="e">
            <v>#VALUE!</v>
          </cell>
        </row>
        <row r="1535">
          <cell r="B1535" t="e">
            <v>#VALUE!</v>
          </cell>
          <cell r="C1535" t="e">
            <v>#VALUE!</v>
          </cell>
          <cell r="D1535" t="e">
            <v>#VALUE!</v>
          </cell>
          <cell r="E1535" t="e">
            <v>#VALUE!</v>
          </cell>
        </row>
        <row r="1536">
          <cell r="B1536" t="e">
            <v>#VALUE!</v>
          </cell>
          <cell r="C1536" t="e">
            <v>#VALUE!</v>
          </cell>
          <cell r="D1536" t="e">
            <v>#VALUE!</v>
          </cell>
          <cell r="E1536" t="e">
            <v>#VALUE!</v>
          </cell>
        </row>
        <row r="1537">
          <cell r="B1537" t="e">
            <v>#VALUE!</v>
          </cell>
          <cell r="C1537" t="e">
            <v>#VALUE!</v>
          </cell>
          <cell r="D1537" t="e">
            <v>#VALUE!</v>
          </cell>
          <cell r="E1537" t="e">
            <v>#VALUE!</v>
          </cell>
        </row>
        <row r="1538">
          <cell r="B1538" t="e">
            <v>#VALUE!</v>
          </cell>
          <cell r="C1538" t="e">
            <v>#VALUE!</v>
          </cell>
          <cell r="D1538" t="e">
            <v>#VALUE!</v>
          </cell>
          <cell r="E1538" t="e">
            <v>#VALUE!</v>
          </cell>
        </row>
        <row r="1539">
          <cell r="B1539" t="e">
            <v>#VALUE!</v>
          </cell>
          <cell r="C1539" t="e">
            <v>#VALUE!</v>
          </cell>
          <cell r="D1539" t="e">
            <v>#VALUE!</v>
          </cell>
          <cell r="E1539" t="e">
            <v>#VALUE!</v>
          </cell>
        </row>
        <row r="1540">
          <cell r="B1540" t="e">
            <v>#VALUE!</v>
          </cell>
          <cell r="C1540" t="e">
            <v>#VALUE!</v>
          </cell>
          <cell r="D1540" t="e">
            <v>#VALUE!</v>
          </cell>
          <cell r="E1540" t="e">
            <v>#VALUE!</v>
          </cell>
        </row>
        <row r="1541">
          <cell r="B1541" t="e">
            <v>#VALUE!</v>
          </cell>
          <cell r="C1541" t="e">
            <v>#VALUE!</v>
          </cell>
          <cell r="D1541" t="e">
            <v>#VALUE!</v>
          </cell>
          <cell r="E1541" t="e">
            <v>#VALUE!</v>
          </cell>
        </row>
        <row r="1542">
          <cell r="B1542" t="e">
            <v>#VALUE!</v>
          </cell>
          <cell r="C1542" t="e">
            <v>#VALUE!</v>
          </cell>
          <cell r="D1542" t="e">
            <v>#VALUE!</v>
          </cell>
          <cell r="E1542" t="e">
            <v>#VALUE!</v>
          </cell>
        </row>
        <row r="1543">
          <cell r="B1543" t="e">
            <v>#VALUE!</v>
          </cell>
          <cell r="C1543" t="e">
            <v>#VALUE!</v>
          </cell>
          <cell r="D1543" t="e">
            <v>#VALUE!</v>
          </cell>
          <cell r="E1543" t="e">
            <v>#VALUE!</v>
          </cell>
        </row>
        <row r="1544">
          <cell r="B1544" t="e">
            <v>#VALUE!</v>
          </cell>
          <cell r="C1544" t="e">
            <v>#VALUE!</v>
          </cell>
          <cell r="D1544" t="e">
            <v>#VALUE!</v>
          </cell>
          <cell r="E1544" t="e">
            <v>#VALUE!</v>
          </cell>
        </row>
        <row r="1545">
          <cell r="B1545" t="e">
            <v>#VALUE!</v>
          </cell>
          <cell r="C1545" t="e">
            <v>#VALUE!</v>
          </cell>
          <cell r="D1545" t="e">
            <v>#VALUE!</v>
          </cell>
          <cell r="E1545" t="e">
            <v>#VALUE!</v>
          </cell>
        </row>
        <row r="1546">
          <cell r="B1546" t="e">
            <v>#VALUE!</v>
          </cell>
          <cell r="C1546" t="e">
            <v>#VALUE!</v>
          </cell>
          <cell r="D1546" t="e">
            <v>#VALUE!</v>
          </cell>
          <cell r="E1546" t="e">
            <v>#VALUE!</v>
          </cell>
        </row>
        <row r="1547">
          <cell r="B1547" t="e">
            <v>#VALUE!</v>
          </cell>
          <cell r="C1547" t="e">
            <v>#VALUE!</v>
          </cell>
          <cell r="D1547" t="e">
            <v>#VALUE!</v>
          </cell>
          <cell r="E1547" t="e">
            <v>#VALUE!</v>
          </cell>
        </row>
        <row r="1548">
          <cell r="B1548" t="e">
            <v>#VALUE!</v>
          </cell>
          <cell r="C1548" t="e">
            <v>#VALUE!</v>
          </cell>
          <cell r="D1548" t="e">
            <v>#VALUE!</v>
          </cell>
          <cell r="E1548" t="e">
            <v>#VALUE!</v>
          </cell>
        </row>
        <row r="1549">
          <cell r="B1549" t="e">
            <v>#VALUE!</v>
          </cell>
          <cell r="C1549" t="e">
            <v>#VALUE!</v>
          </cell>
          <cell r="D1549" t="e">
            <v>#VALUE!</v>
          </cell>
          <cell r="E1549" t="e">
            <v>#VALUE!</v>
          </cell>
        </row>
        <row r="1550">
          <cell r="B1550" t="e">
            <v>#VALUE!</v>
          </cell>
          <cell r="C1550" t="e">
            <v>#VALUE!</v>
          </cell>
          <cell r="D1550" t="e">
            <v>#VALUE!</v>
          </cell>
          <cell r="E1550" t="e">
            <v>#VALUE!</v>
          </cell>
        </row>
        <row r="1551">
          <cell r="B1551" t="e">
            <v>#VALUE!</v>
          </cell>
          <cell r="C1551" t="e">
            <v>#VALUE!</v>
          </cell>
          <cell r="D1551" t="e">
            <v>#VALUE!</v>
          </cell>
          <cell r="E1551" t="e">
            <v>#VALUE!</v>
          </cell>
        </row>
        <row r="1552">
          <cell r="B1552" t="e">
            <v>#VALUE!</v>
          </cell>
          <cell r="C1552" t="e">
            <v>#VALUE!</v>
          </cell>
          <cell r="D1552" t="e">
            <v>#VALUE!</v>
          </cell>
          <cell r="E1552" t="e">
            <v>#VALUE!</v>
          </cell>
        </row>
        <row r="1553">
          <cell r="B1553" t="e">
            <v>#VALUE!</v>
          </cell>
          <cell r="C1553" t="e">
            <v>#VALUE!</v>
          </cell>
          <cell r="D1553" t="e">
            <v>#VALUE!</v>
          </cell>
          <cell r="E1553" t="e">
            <v>#VALUE!</v>
          </cell>
        </row>
        <row r="1554">
          <cell r="B1554" t="e">
            <v>#VALUE!</v>
          </cell>
          <cell r="C1554" t="e">
            <v>#VALUE!</v>
          </cell>
          <cell r="D1554" t="e">
            <v>#VALUE!</v>
          </cell>
          <cell r="E1554" t="e">
            <v>#VALUE!</v>
          </cell>
        </row>
        <row r="1555">
          <cell r="B1555" t="e">
            <v>#VALUE!</v>
          </cell>
          <cell r="C1555" t="e">
            <v>#VALUE!</v>
          </cell>
          <cell r="D1555" t="e">
            <v>#VALUE!</v>
          </cell>
          <cell r="E1555" t="e">
            <v>#VALUE!</v>
          </cell>
        </row>
        <row r="1556">
          <cell r="B1556" t="e">
            <v>#VALUE!</v>
          </cell>
          <cell r="C1556" t="e">
            <v>#VALUE!</v>
          </cell>
          <cell r="D1556" t="e">
            <v>#VALUE!</v>
          </cell>
          <cell r="E1556" t="e">
            <v>#VALUE!</v>
          </cell>
        </row>
        <row r="1557">
          <cell r="B1557" t="e">
            <v>#VALUE!</v>
          </cell>
          <cell r="C1557" t="e">
            <v>#VALUE!</v>
          </cell>
          <cell r="D1557" t="e">
            <v>#VALUE!</v>
          </cell>
          <cell r="E1557" t="e">
            <v>#VALUE!</v>
          </cell>
        </row>
        <row r="1558">
          <cell r="B1558" t="e">
            <v>#VALUE!</v>
          </cell>
          <cell r="C1558" t="e">
            <v>#VALUE!</v>
          </cell>
          <cell r="D1558" t="e">
            <v>#VALUE!</v>
          </cell>
          <cell r="E1558" t="e">
            <v>#VALUE!</v>
          </cell>
        </row>
        <row r="1559">
          <cell r="B1559" t="e">
            <v>#VALUE!</v>
          </cell>
          <cell r="C1559" t="e">
            <v>#VALUE!</v>
          </cell>
          <cell r="D1559" t="e">
            <v>#VALUE!</v>
          </cell>
          <cell r="E1559" t="e">
            <v>#VALUE!</v>
          </cell>
        </row>
        <row r="1560">
          <cell r="B1560" t="e">
            <v>#VALUE!</v>
          </cell>
          <cell r="C1560" t="e">
            <v>#VALUE!</v>
          </cell>
          <cell r="D1560" t="e">
            <v>#VALUE!</v>
          </cell>
          <cell r="E1560" t="e">
            <v>#VALUE!</v>
          </cell>
        </row>
        <row r="1561">
          <cell r="B1561" t="e">
            <v>#VALUE!</v>
          </cell>
          <cell r="C1561" t="e">
            <v>#VALUE!</v>
          </cell>
          <cell r="D1561" t="e">
            <v>#VALUE!</v>
          </cell>
          <cell r="E1561" t="e">
            <v>#VALUE!</v>
          </cell>
        </row>
        <row r="1562">
          <cell r="B1562" t="e">
            <v>#VALUE!</v>
          </cell>
          <cell r="C1562" t="e">
            <v>#VALUE!</v>
          </cell>
          <cell r="D1562" t="e">
            <v>#VALUE!</v>
          </cell>
          <cell r="E1562" t="e">
            <v>#VALUE!</v>
          </cell>
        </row>
        <row r="1563">
          <cell r="B1563" t="e">
            <v>#VALUE!</v>
          </cell>
          <cell r="C1563" t="e">
            <v>#VALUE!</v>
          </cell>
          <cell r="D1563" t="e">
            <v>#VALUE!</v>
          </cell>
          <cell r="E1563" t="e">
            <v>#VALUE!</v>
          </cell>
        </row>
        <row r="1564">
          <cell r="B1564" t="e">
            <v>#VALUE!</v>
          </cell>
          <cell r="C1564" t="e">
            <v>#VALUE!</v>
          </cell>
          <cell r="D1564" t="e">
            <v>#VALUE!</v>
          </cell>
          <cell r="E1564" t="e">
            <v>#VALUE!</v>
          </cell>
        </row>
        <row r="1565">
          <cell r="B1565" t="e">
            <v>#VALUE!</v>
          </cell>
          <cell r="C1565" t="e">
            <v>#VALUE!</v>
          </cell>
          <cell r="D1565" t="e">
            <v>#VALUE!</v>
          </cell>
          <cell r="E1565" t="e">
            <v>#VALUE!</v>
          </cell>
        </row>
        <row r="1566">
          <cell r="B1566" t="e">
            <v>#VALUE!</v>
          </cell>
          <cell r="C1566" t="e">
            <v>#VALUE!</v>
          </cell>
          <cell r="D1566" t="e">
            <v>#VALUE!</v>
          </cell>
          <cell r="E1566" t="e">
            <v>#VALUE!</v>
          </cell>
        </row>
        <row r="1567">
          <cell r="B1567" t="e">
            <v>#VALUE!</v>
          </cell>
          <cell r="C1567" t="e">
            <v>#VALUE!</v>
          </cell>
          <cell r="D1567" t="e">
            <v>#VALUE!</v>
          </cell>
          <cell r="E1567" t="e">
            <v>#VALUE!</v>
          </cell>
        </row>
        <row r="1568">
          <cell r="B1568" t="e">
            <v>#VALUE!</v>
          </cell>
          <cell r="C1568" t="e">
            <v>#VALUE!</v>
          </cell>
          <cell r="D1568" t="e">
            <v>#VALUE!</v>
          </cell>
          <cell r="E1568" t="e">
            <v>#VALUE!</v>
          </cell>
        </row>
        <row r="1569">
          <cell r="B1569" t="e">
            <v>#VALUE!</v>
          </cell>
          <cell r="C1569" t="e">
            <v>#VALUE!</v>
          </cell>
          <cell r="D1569" t="e">
            <v>#VALUE!</v>
          </cell>
          <cell r="E1569" t="e">
            <v>#VALUE!</v>
          </cell>
        </row>
        <row r="1570">
          <cell r="B1570" t="e">
            <v>#VALUE!</v>
          </cell>
          <cell r="C1570" t="e">
            <v>#VALUE!</v>
          </cell>
          <cell r="D1570" t="e">
            <v>#VALUE!</v>
          </cell>
          <cell r="E1570" t="e">
            <v>#VALUE!</v>
          </cell>
        </row>
        <row r="1571">
          <cell r="B1571" t="e">
            <v>#VALUE!</v>
          </cell>
          <cell r="C1571" t="e">
            <v>#VALUE!</v>
          </cell>
          <cell r="D1571" t="e">
            <v>#VALUE!</v>
          </cell>
          <cell r="E1571" t="e">
            <v>#VALUE!</v>
          </cell>
        </row>
        <row r="1572">
          <cell r="B1572" t="e">
            <v>#VALUE!</v>
          </cell>
          <cell r="C1572" t="e">
            <v>#VALUE!</v>
          </cell>
          <cell r="D1572" t="e">
            <v>#VALUE!</v>
          </cell>
          <cell r="E1572" t="e">
            <v>#VALUE!</v>
          </cell>
        </row>
        <row r="1573">
          <cell r="B1573" t="e">
            <v>#VALUE!</v>
          </cell>
          <cell r="C1573" t="e">
            <v>#VALUE!</v>
          </cell>
          <cell r="D1573" t="e">
            <v>#VALUE!</v>
          </cell>
          <cell r="E1573" t="e">
            <v>#VALUE!</v>
          </cell>
        </row>
        <row r="1574">
          <cell r="B1574" t="e">
            <v>#VALUE!</v>
          </cell>
          <cell r="C1574" t="e">
            <v>#VALUE!</v>
          </cell>
          <cell r="D1574" t="e">
            <v>#VALUE!</v>
          </cell>
          <cell r="E1574" t="e">
            <v>#VALUE!</v>
          </cell>
        </row>
        <row r="1575">
          <cell r="B1575" t="e">
            <v>#VALUE!</v>
          </cell>
          <cell r="C1575" t="e">
            <v>#VALUE!</v>
          </cell>
          <cell r="D1575" t="e">
            <v>#VALUE!</v>
          </cell>
          <cell r="E1575" t="e">
            <v>#VALUE!</v>
          </cell>
        </row>
        <row r="1576">
          <cell r="B1576" t="e">
            <v>#VALUE!</v>
          </cell>
          <cell r="C1576" t="e">
            <v>#VALUE!</v>
          </cell>
          <cell r="D1576" t="e">
            <v>#VALUE!</v>
          </cell>
          <cell r="E1576" t="e">
            <v>#VALUE!</v>
          </cell>
        </row>
        <row r="1577">
          <cell r="B1577" t="e">
            <v>#VALUE!</v>
          </cell>
          <cell r="C1577" t="e">
            <v>#VALUE!</v>
          </cell>
          <cell r="D1577" t="e">
            <v>#VALUE!</v>
          </cell>
          <cell r="E1577" t="e">
            <v>#VALUE!</v>
          </cell>
        </row>
        <row r="1578">
          <cell r="B1578" t="e">
            <v>#VALUE!</v>
          </cell>
          <cell r="C1578" t="e">
            <v>#VALUE!</v>
          </cell>
          <cell r="D1578" t="e">
            <v>#VALUE!</v>
          </cell>
          <cell r="E1578" t="e">
            <v>#VALUE!</v>
          </cell>
        </row>
        <row r="1579">
          <cell r="B1579" t="e">
            <v>#VALUE!</v>
          </cell>
          <cell r="C1579" t="e">
            <v>#VALUE!</v>
          </cell>
          <cell r="D1579" t="e">
            <v>#VALUE!</v>
          </cell>
          <cell r="E1579" t="e">
            <v>#VALUE!</v>
          </cell>
        </row>
        <row r="1580">
          <cell r="B1580" t="e">
            <v>#VALUE!</v>
          </cell>
          <cell r="C1580" t="e">
            <v>#VALUE!</v>
          </cell>
          <cell r="D1580" t="e">
            <v>#VALUE!</v>
          </cell>
          <cell r="E1580" t="e">
            <v>#VALUE!</v>
          </cell>
        </row>
        <row r="1581">
          <cell r="B1581" t="e">
            <v>#VALUE!</v>
          </cell>
          <cell r="C1581" t="e">
            <v>#VALUE!</v>
          </cell>
          <cell r="D1581" t="e">
            <v>#VALUE!</v>
          </cell>
          <cell r="E1581" t="e">
            <v>#VALUE!</v>
          </cell>
        </row>
        <row r="1582">
          <cell r="B1582" t="e">
            <v>#VALUE!</v>
          </cell>
          <cell r="C1582" t="e">
            <v>#VALUE!</v>
          </cell>
          <cell r="D1582" t="e">
            <v>#VALUE!</v>
          </cell>
          <cell r="E1582" t="e">
            <v>#VALUE!</v>
          </cell>
        </row>
        <row r="1583">
          <cell r="B1583" t="e">
            <v>#VALUE!</v>
          </cell>
          <cell r="C1583" t="e">
            <v>#VALUE!</v>
          </cell>
          <cell r="D1583" t="e">
            <v>#VALUE!</v>
          </cell>
          <cell r="E1583" t="e">
            <v>#VALUE!</v>
          </cell>
        </row>
        <row r="1584">
          <cell r="B1584" t="e">
            <v>#VALUE!</v>
          </cell>
          <cell r="C1584" t="e">
            <v>#VALUE!</v>
          </cell>
          <cell r="D1584" t="e">
            <v>#VALUE!</v>
          </cell>
          <cell r="E1584" t="e">
            <v>#VALUE!</v>
          </cell>
        </row>
        <row r="1585">
          <cell r="B1585" t="e">
            <v>#VALUE!</v>
          </cell>
          <cell r="C1585" t="e">
            <v>#VALUE!</v>
          </cell>
          <cell r="D1585" t="e">
            <v>#VALUE!</v>
          </cell>
          <cell r="E1585" t="e">
            <v>#VALUE!</v>
          </cell>
        </row>
        <row r="1586">
          <cell r="B1586" t="e">
            <v>#VALUE!</v>
          </cell>
          <cell r="C1586" t="e">
            <v>#VALUE!</v>
          </cell>
          <cell r="D1586" t="e">
            <v>#VALUE!</v>
          </cell>
          <cell r="E1586" t="e">
            <v>#VALUE!</v>
          </cell>
        </row>
        <row r="1587">
          <cell r="B1587" t="e">
            <v>#VALUE!</v>
          </cell>
          <cell r="C1587" t="e">
            <v>#VALUE!</v>
          </cell>
          <cell r="D1587" t="e">
            <v>#VALUE!</v>
          </cell>
          <cell r="E1587" t="e">
            <v>#VALUE!</v>
          </cell>
        </row>
        <row r="1588">
          <cell r="B1588" t="e">
            <v>#VALUE!</v>
          </cell>
          <cell r="C1588" t="e">
            <v>#VALUE!</v>
          </cell>
          <cell r="D1588" t="e">
            <v>#VALUE!</v>
          </cell>
          <cell r="E1588" t="e">
            <v>#VALUE!</v>
          </cell>
        </row>
        <row r="1589">
          <cell r="B1589" t="e">
            <v>#VALUE!</v>
          </cell>
          <cell r="C1589" t="e">
            <v>#VALUE!</v>
          </cell>
          <cell r="D1589" t="e">
            <v>#VALUE!</v>
          </cell>
          <cell r="E1589" t="e">
            <v>#VALUE!</v>
          </cell>
        </row>
        <row r="1590">
          <cell r="B1590" t="e">
            <v>#VALUE!</v>
          </cell>
          <cell r="C1590" t="e">
            <v>#VALUE!</v>
          </cell>
          <cell r="D1590" t="e">
            <v>#VALUE!</v>
          </cell>
          <cell r="E1590" t="e">
            <v>#VALUE!</v>
          </cell>
        </row>
        <row r="1591">
          <cell r="B1591" t="e">
            <v>#VALUE!</v>
          </cell>
          <cell r="C1591" t="e">
            <v>#VALUE!</v>
          </cell>
          <cell r="D1591" t="e">
            <v>#VALUE!</v>
          </cell>
          <cell r="E1591" t="e">
            <v>#VALUE!</v>
          </cell>
        </row>
        <row r="1592">
          <cell r="B1592" t="e">
            <v>#VALUE!</v>
          </cell>
          <cell r="C1592" t="e">
            <v>#VALUE!</v>
          </cell>
          <cell r="D1592" t="e">
            <v>#VALUE!</v>
          </cell>
          <cell r="E1592" t="e">
            <v>#VALUE!</v>
          </cell>
        </row>
        <row r="1593">
          <cell r="B1593" t="e">
            <v>#VALUE!</v>
          </cell>
          <cell r="C1593" t="e">
            <v>#VALUE!</v>
          </cell>
          <cell r="D1593" t="e">
            <v>#VALUE!</v>
          </cell>
          <cell r="E1593" t="e">
            <v>#VALUE!</v>
          </cell>
        </row>
        <row r="1594">
          <cell r="B1594" t="e">
            <v>#VALUE!</v>
          </cell>
          <cell r="C1594" t="e">
            <v>#VALUE!</v>
          </cell>
          <cell r="D1594" t="e">
            <v>#VALUE!</v>
          </cell>
          <cell r="E1594" t="e">
            <v>#VALUE!</v>
          </cell>
        </row>
        <row r="1595">
          <cell r="B1595" t="e">
            <v>#VALUE!</v>
          </cell>
          <cell r="C1595" t="e">
            <v>#VALUE!</v>
          </cell>
          <cell r="D1595" t="e">
            <v>#VALUE!</v>
          </cell>
          <cell r="E1595" t="e">
            <v>#VALUE!</v>
          </cell>
        </row>
        <row r="1596">
          <cell r="B1596" t="e">
            <v>#VALUE!</v>
          </cell>
          <cell r="C1596" t="e">
            <v>#VALUE!</v>
          </cell>
          <cell r="D1596" t="e">
            <v>#VALUE!</v>
          </cell>
          <cell r="E1596" t="e">
            <v>#VALUE!</v>
          </cell>
        </row>
        <row r="1597">
          <cell r="B1597" t="e">
            <v>#VALUE!</v>
          </cell>
          <cell r="C1597" t="e">
            <v>#VALUE!</v>
          </cell>
          <cell r="D1597" t="e">
            <v>#VALUE!</v>
          </cell>
          <cell r="E1597" t="e">
            <v>#VALUE!</v>
          </cell>
        </row>
        <row r="1598">
          <cell r="B1598" t="e">
            <v>#VALUE!</v>
          </cell>
          <cell r="C1598" t="e">
            <v>#VALUE!</v>
          </cell>
          <cell r="D1598" t="e">
            <v>#VALUE!</v>
          </cell>
          <cell r="E1598" t="e">
            <v>#VALUE!</v>
          </cell>
        </row>
        <row r="1599">
          <cell r="B1599" t="e">
            <v>#VALUE!</v>
          </cell>
          <cell r="C1599" t="e">
            <v>#VALUE!</v>
          </cell>
          <cell r="D1599" t="e">
            <v>#VALUE!</v>
          </cell>
          <cell r="E1599" t="e">
            <v>#VALUE!</v>
          </cell>
        </row>
        <row r="1600">
          <cell r="B1600" t="e">
            <v>#VALUE!</v>
          </cell>
          <cell r="C1600" t="e">
            <v>#VALUE!</v>
          </cell>
          <cell r="D1600" t="e">
            <v>#VALUE!</v>
          </cell>
          <cell r="E1600" t="e">
            <v>#VALUE!</v>
          </cell>
        </row>
        <row r="1601">
          <cell r="B1601" t="e">
            <v>#VALUE!</v>
          </cell>
          <cell r="C1601" t="e">
            <v>#VALUE!</v>
          </cell>
          <cell r="D1601" t="e">
            <v>#VALUE!</v>
          </cell>
          <cell r="E1601" t="e">
            <v>#VALUE!</v>
          </cell>
        </row>
        <row r="1602">
          <cell r="B1602" t="e">
            <v>#VALUE!</v>
          </cell>
          <cell r="C1602" t="e">
            <v>#VALUE!</v>
          </cell>
          <cell r="D1602" t="e">
            <v>#VALUE!</v>
          </cell>
          <cell r="E1602" t="e">
            <v>#VALUE!</v>
          </cell>
        </row>
        <row r="1603">
          <cell r="B1603" t="e">
            <v>#VALUE!</v>
          </cell>
          <cell r="C1603" t="e">
            <v>#VALUE!</v>
          </cell>
          <cell r="D1603" t="e">
            <v>#VALUE!</v>
          </cell>
          <cell r="E1603" t="e">
            <v>#VALUE!</v>
          </cell>
        </row>
        <row r="1604">
          <cell r="B1604" t="e">
            <v>#VALUE!</v>
          </cell>
          <cell r="C1604" t="e">
            <v>#VALUE!</v>
          </cell>
          <cell r="D1604" t="e">
            <v>#VALUE!</v>
          </cell>
          <cell r="E1604" t="e">
            <v>#VALUE!</v>
          </cell>
        </row>
        <row r="1605">
          <cell r="B1605" t="e">
            <v>#VALUE!</v>
          </cell>
          <cell r="C1605" t="e">
            <v>#VALUE!</v>
          </cell>
          <cell r="D1605" t="e">
            <v>#VALUE!</v>
          </cell>
          <cell r="E1605" t="e">
            <v>#VALUE!</v>
          </cell>
        </row>
        <row r="1606">
          <cell r="B1606" t="e">
            <v>#VALUE!</v>
          </cell>
          <cell r="C1606" t="e">
            <v>#VALUE!</v>
          </cell>
          <cell r="D1606" t="e">
            <v>#VALUE!</v>
          </cell>
          <cell r="E1606" t="e">
            <v>#VALUE!</v>
          </cell>
        </row>
        <row r="1607">
          <cell r="B1607" t="e">
            <v>#VALUE!</v>
          </cell>
          <cell r="C1607" t="e">
            <v>#VALUE!</v>
          </cell>
          <cell r="D1607" t="e">
            <v>#VALUE!</v>
          </cell>
          <cell r="E1607" t="e">
            <v>#VALUE!</v>
          </cell>
        </row>
        <row r="1608">
          <cell r="B1608" t="e">
            <v>#VALUE!</v>
          </cell>
          <cell r="C1608" t="e">
            <v>#VALUE!</v>
          </cell>
          <cell r="D1608" t="e">
            <v>#VALUE!</v>
          </cell>
          <cell r="E1608" t="e">
            <v>#VALUE!</v>
          </cell>
        </row>
        <row r="1609">
          <cell r="B1609" t="e">
            <v>#VALUE!</v>
          </cell>
          <cell r="C1609" t="e">
            <v>#VALUE!</v>
          </cell>
          <cell r="D1609" t="e">
            <v>#VALUE!</v>
          </cell>
          <cell r="E1609" t="e">
            <v>#VALUE!</v>
          </cell>
        </row>
        <row r="1610">
          <cell r="B1610" t="e">
            <v>#VALUE!</v>
          </cell>
          <cell r="C1610" t="e">
            <v>#VALUE!</v>
          </cell>
          <cell r="D1610" t="e">
            <v>#VALUE!</v>
          </cell>
          <cell r="E1610" t="e">
            <v>#VALUE!</v>
          </cell>
        </row>
        <row r="1611">
          <cell r="B1611" t="e">
            <v>#VALUE!</v>
          </cell>
          <cell r="C1611" t="e">
            <v>#VALUE!</v>
          </cell>
          <cell r="D1611" t="e">
            <v>#VALUE!</v>
          </cell>
          <cell r="E1611" t="e">
            <v>#VALUE!</v>
          </cell>
        </row>
        <row r="1612">
          <cell r="B1612" t="e">
            <v>#VALUE!</v>
          </cell>
          <cell r="C1612" t="e">
            <v>#VALUE!</v>
          </cell>
          <cell r="D1612" t="e">
            <v>#VALUE!</v>
          </cell>
          <cell r="E1612" t="e">
            <v>#VALUE!</v>
          </cell>
        </row>
        <row r="1613">
          <cell r="B1613" t="e">
            <v>#VALUE!</v>
          </cell>
          <cell r="C1613" t="e">
            <v>#VALUE!</v>
          </cell>
          <cell r="D1613" t="e">
            <v>#VALUE!</v>
          </cell>
          <cell r="E1613" t="e">
            <v>#VALUE!</v>
          </cell>
        </row>
        <row r="1614">
          <cell r="B1614" t="e">
            <v>#VALUE!</v>
          </cell>
          <cell r="C1614" t="e">
            <v>#VALUE!</v>
          </cell>
          <cell r="D1614" t="e">
            <v>#VALUE!</v>
          </cell>
          <cell r="E1614" t="e">
            <v>#VALUE!</v>
          </cell>
        </row>
        <row r="1615">
          <cell r="B1615" t="e">
            <v>#VALUE!</v>
          </cell>
          <cell r="C1615" t="e">
            <v>#VALUE!</v>
          </cell>
          <cell r="D1615" t="e">
            <v>#VALUE!</v>
          </cell>
          <cell r="E1615" t="e">
            <v>#VALUE!</v>
          </cell>
        </row>
        <row r="1616">
          <cell r="B1616" t="e">
            <v>#VALUE!</v>
          </cell>
          <cell r="C1616" t="e">
            <v>#VALUE!</v>
          </cell>
          <cell r="D1616" t="e">
            <v>#VALUE!</v>
          </cell>
          <cell r="E1616" t="e">
            <v>#VALUE!</v>
          </cell>
        </row>
        <row r="1617">
          <cell r="B1617" t="e">
            <v>#VALUE!</v>
          </cell>
          <cell r="C1617" t="e">
            <v>#VALUE!</v>
          </cell>
          <cell r="D1617" t="e">
            <v>#VALUE!</v>
          </cell>
          <cell r="E1617" t="e">
            <v>#VALUE!</v>
          </cell>
        </row>
        <row r="1618">
          <cell r="B1618" t="e">
            <v>#VALUE!</v>
          </cell>
          <cell r="C1618" t="e">
            <v>#VALUE!</v>
          </cell>
          <cell r="D1618" t="e">
            <v>#VALUE!</v>
          </cell>
          <cell r="E1618" t="e">
            <v>#VALUE!</v>
          </cell>
        </row>
        <row r="1619">
          <cell r="B1619" t="e">
            <v>#VALUE!</v>
          </cell>
          <cell r="C1619" t="e">
            <v>#VALUE!</v>
          </cell>
          <cell r="D1619" t="e">
            <v>#VALUE!</v>
          </cell>
          <cell r="E1619" t="e">
            <v>#VALUE!</v>
          </cell>
        </row>
        <row r="1620">
          <cell r="B1620" t="e">
            <v>#VALUE!</v>
          </cell>
          <cell r="C1620" t="e">
            <v>#VALUE!</v>
          </cell>
          <cell r="D1620" t="e">
            <v>#VALUE!</v>
          </cell>
          <cell r="E1620" t="e">
            <v>#VALUE!</v>
          </cell>
        </row>
        <row r="1621">
          <cell r="B1621" t="e">
            <v>#VALUE!</v>
          </cell>
          <cell r="C1621" t="e">
            <v>#VALUE!</v>
          </cell>
          <cell r="D1621" t="e">
            <v>#VALUE!</v>
          </cell>
          <cell r="E1621" t="e">
            <v>#VALUE!</v>
          </cell>
        </row>
        <row r="1622">
          <cell r="B1622" t="e">
            <v>#VALUE!</v>
          </cell>
          <cell r="C1622" t="e">
            <v>#VALUE!</v>
          </cell>
          <cell r="D1622" t="e">
            <v>#VALUE!</v>
          </cell>
          <cell r="E1622" t="e">
            <v>#VALUE!</v>
          </cell>
        </row>
        <row r="1623">
          <cell r="B1623" t="e">
            <v>#VALUE!</v>
          </cell>
          <cell r="C1623" t="e">
            <v>#VALUE!</v>
          </cell>
          <cell r="D1623" t="e">
            <v>#VALUE!</v>
          </cell>
          <cell r="E1623" t="e">
            <v>#VALUE!</v>
          </cell>
        </row>
        <row r="1624">
          <cell r="B1624" t="e">
            <v>#VALUE!</v>
          </cell>
          <cell r="C1624" t="e">
            <v>#VALUE!</v>
          </cell>
          <cell r="D1624" t="e">
            <v>#VALUE!</v>
          </cell>
          <cell r="E1624" t="e">
            <v>#VALUE!</v>
          </cell>
        </row>
        <row r="1625">
          <cell r="B1625" t="e">
            <v>#VALUE!</v>
          </cell>
          <cell r="C1625" t="e">
            <v>#VALUE!</v>
          </cell>
          <cell r="D1625" t="e">
            <v>#VALUE!</v>
          </cell>
          <cell r="E1625" t="e">
            <v>#VALUE!</v>
          </cell>
        </row>
        <row r="1626">
          <cell r="B1626" t="e">
            <v>#VALUE!</v>
          </cell>
          <cell r="C1626" t="e">
            <v>#VALUE!</v>
          </cell>
          <cell r="D1626" t="e">
            <v>#VALUE!</v>
          </cell>
          <cell r="E1626" t="e">
            <v>#VALUE!</v>
          </cell>
        </row>
        <row r="1627">
          <cell r="B1627" t="e">
            <v>#VALUE!</v>
          </cell>
          <cell r="C1627" t="e">
            <v>#VALUE!</v>
          </cell>
          <cell r="D1627" t="e">
            <v>#VALUE!</v>
          </cell>
          <cell r="E1627" t="e">
            <v>#VALUE!</v>
          </cell>
        </row>
        <row r="1628">
          <cell r="B1628" t="e">
            <v>#VALUE!</v>
          </cell>
          <cell r="C1628" t="e">
            <v>#VALUE!</v>
          </cell>
          <cell r="D1628" t="e">
            <v>#VALUE!</v>
          </cell>
          <cell r="E1628" t="e">
            <v>#VALUE!</v>
          </cell>
        </row>
        <row r="1629">
          <cell r="B1629" t="e">
            <v>#VALUE!</v>
          </cell>
          <cell r="C1629" t="e">
            <v>#VALUE!</v>
          </cell>
          <cell r="D1629" t="e">
            <v>#VALUE!</v>
          </cell>
          <cell r="E1629" t="e">
            <v>#VALUE!</v>
          </cell>
        </row>
        <row r="1630">
          <cell r="B1630" t="e">
            <v>#VALUE!</v>
          </cell>
          <cell r="C1630" t="e">
            <v>#VALUE!</v>
          </cell>
          <cell r="D1630" t="e">
            <v>#VALUE!</v>
          </cell>
          <cell r="E1630" t="e">
            <v>#VALUE!</v>
          </cell>
        </row>
        <row r="1631">
          <cell r="B1631" t="e">
            <v>#VALUE!</v>
          </cell>
          <cell r="C1631" t="e">
            <v>#VALUE!</v>
          </cell>
          <cell r="D1631" t="e">
            <v>#VALUE!</v>
          </cell>
          <cell r="E1631" t="e">
            <v>#VALUE!</v>
          </cell>
        </row>
        <row r="1632">
          <cell r="B1632" t="e">
            <v>#VALUE!</v>
          </cell>
          <cell r="C1632" t="e">
            <v>#VALUE!</v>
          </cell>
          <cell r="D1632" t="e">
            <v>#VALUE!</v>
          </cell>
          <cell r="E1632" t="e">
            <v>#VALUE!</v>
          </cell>
        </row>
        <row r="1633">
          <cell r="B1633" t="e">
            <v>#VALUE!</v>
          </cell>
          <cell r="C1633" t="e">
            <v>#VALUE!</v>
          </cell>
          <cell r="D1633" t="e">
            <v>#VALUE!</v>
          </cell>
          <cell r="E1633" t="e">
            <v>#VALUE!</v>
          </cell>
        </row>
        <row r="1634">
          <cell r="B1634" t="e">
            <v>#VALUE!</v>
          </cell>
          <cell r="C1634" t="e">
            <v>#VALUE!</v>
          </cell>
          <cell r="D1634" t="e">
            <v>#VALUE!</v>
          </cell>
          <cell r="E1634" t="e">
            <v>#VALUE!</v>
          </cell>
        </row>
        <row r="1635">
          <cell r="B1635" t="e">
            <v>#VALUE!</v>
          </cell>
          <cell r="C1635" t="e">
            <v>#VALUE!</v>
          </cell>
          <cell r="D1635" t="e">
            <v>#VALUE!</v>
          </cell>
          <cell r="E1635" t="e">
            <v>#VALUE!</v>
          </cell>
        </row>
        <row r="1636">
          <cell r="B1636" t="e">
            <v>#VALUE!</v>
          </cell>
          <cell r="C1636" t="e">
            <v>#VALUE!</v>
          </cell>
          <cell r="D1636" t="e">
            <v>#VALUE!</v>
          </cell>
          <cell r="E1636" t="e">
            <v>#VALUE!</v>
          </cell>
        </row>
        <row r="1637">
          <cell r="B1637" t="e">
            <v>#VALUE!</v>
          </cell>
          <cell r="C1637" t="e">
            <v>#VALUE!</v>
          </cell>
          <cell r="D1637" t="e">
            <v>#VALUE!</v>
          </cell>
          <cell r="E1637" t="e">
            <v>#VALUE!</v>
          </cell>
        </row>
        <row r="1638">
          <cell r="B1638" t="e">
            <v>#VALUE!</v>
          </cell>
          <cell r="C1638" t="e">
            <v>#VALUE!</v>
          </cell>
          <cell r="D1638" t="e">
            <v>#VALUE!</v>
          </cell>
          <cell r="E1638" t="e">
            <v>#VALUE!</v>
          </cell>
        </row>
        <row r="1639">
          <cell r="B1639" t="e">
            <v>#VALUE!</v>
          </cell>
          <cell r="C1639" t="e">
            <v>#VALUE!</v>
          </cell>
          <cell r="D1639" t="e">
            <v>#VALUE!</v>
          </cell>
          <cell r="E1639" t="e">
            <v>#VALUE!</v>
          </cell>
        </row>
        <row r="1640">
          <cell r="B1640" t="e">
            <v>#VALUE!</v>
          </cell>
          <cell r="C1640" t="e">
            <v>#VALUE!</v>
          </cell>
          <cell r="D1640" t="e">
            <v>#VALUE!</v>
          </cell>
          <cell r="E1640" t="e">
            <v>#VALUE!</v>
          </cell>
        </row>
        <row r="1641">
          <cell r="B1641" t="e">
            <v>#VALUE!</v>
          </cell>
          <cell r="C1641" t="e">
            <v>#VALUE!</v>
          </cell>
          <cell r="D1641" t="e">
            <v>#VALUE!</v>
          </cell>
          <cell r="E1641" t="e">
            <v>#VALUE!</v>
          </cell>
        </row>
        <row r="1642">
          <cell r="B1642" t="e">
            <v>#VALUE!</v>
          </cell>
          <cell r="C1642" t="e">
            <v>#VALUE!</v>
          </cell>
          <cell r="D1642" t="e">
            <v>#VALUE!</v>
          </cell>
          <cell r="E1642" t="e">
            <v>#VALUE!</v>
          </cell>
        </row>
        <row r="1643">
          <cell r="B1643" t="e">
            <v>#VALUE!</v>
          </cell>
          <cell r="C1643" t="e">
            <v>#VALUE!</v>
          </cell>
          <cell r="D1643" t="e">
            <v>#VALUE!</v>
          </cell>
          <cell r="E1643" t="e">
            <v>#VALUE!</v>
          </cell>
        </row>
        <row r="1644">
          <cell r="B1644" t="e">
            <v>#VALUE!</v>
          </cell>
          <cell r="C1644" t="e">
            <v>#VALUE!</v>
          </cell>
          <cell r="D1644" t="e">
            <v>#VALUE!</v>
          </cell>
          <cell r="E1644" t="e">
            <v>#VALUE!</v>
          </cell>
        </row>
        <row r="1645">
          <cell r="B1645" t="e">
            <v>#VALUE!</v>
          </cell>
          <cell r="C1645" t="e">
            <v>#VALUE!</v>
          </cell>
          <cell r="D1645" t="e">
            <v>#VALUE!</v>
          </cell>
          <cell r="E1645" t="e">
            <v>#VALUE!</v>
          </cell>
        </row>
        <row r="1646">
          <cell r="B1646" t="e">
            <v>#VALUE!</v>
          </cell>
          <cell r="C1646" t="e">
            <v>#VALUE!</v>
          </cell>
          <cell r="D1646" t="e">
            <v>#VALUE!</v>
          </cell>
          <cell r="E1646" t="e">
            <v>#VALUE!</v>
          </cell>
        </row>
        <row r="1647">
          <cell r="B1647" t="e">
            <v>#VALUE!</v>
          </cell>
          <cell r="C1647" t="e">
            <v>#VALUE!</v>
          </cell>
          <cell r="D1647" t="e">
            <v>#VALUE!</v>
          </cell>
          <cell r="E1647" t="e">
            <v>#VALUE!</v>
          </cell>
        </row>
        <row r="1648">
          <cell r="B1648" t="e">
            <v>#VALUE!</v>
          </cell>
          <cell r="C1648" t="e">
            <v>#VALUE!</v>
          </cell>
          <cell r="D1648" t="e">
            <v>#VALUE!</v>
          </cell>
          <cell r="E1648" t="e">
            <v>#VALUE!</v>
          </cell>
        </row>
        <row r="1649">
          <cell r="B1649" t="e">
            <v>#VALUE!</v>
          </cell>
          <cell r="C1649" t="e">
            <v>#VALUE!</v>
          </cell>
          <cell r="D1649" t="e">
            <v>#VALUE!</v>
          </cell>
          <cell r="E1649" t="e">
            <v>#VALUE!</v>
          </cell>
        </row>
        <row r="1650">
          <cell r="B1650" t="e">
            <v>#VALUE!</v>
          </cell>
          <cell r="C1650" t="e">
            <v>#VALUE!</v>
          </cell>
          <cell r="D1650" t="e">
            <v>#VALUE!</v>
          </cell>
          <cell r="E1650" t="e">
            <v>#VALUE!</v>
          </cell>
        </row>
        <row r="1651">
          <cell r="B1651" t="e">
            <v>#VALUE!</v>
          </cell>
          <cell r="C1651" t="e">
            <v>#VALUE!</v>
          </cell>
          <cell r="D1651" t="e">
            <v>#VALUE!</v>
          </cell>
          <cell r="E1651" t="e">
            <v>#VALUE!</v>
          </cell>
        </row>
        <row r="1652">
          <cell r="B1652" t="e">
            <v>#VALUE!</v>
          </cell>
          <cell r="C1652" t="e">
            <v>#VALUE!</v>
          </cell>
          <cell r="D1652" t="e">
            <v>#VALUE!</v>
          </cell>
          <cell r="E1652" t="e">
            <v>#VALUE!</v>
          </cell>
        </row>
        <row r="1653">
          <cell r="B1653" t="e">
            <v>#VALUE!</v>
          </cell>
          <cell r="C1653" t="e">
            <v>#VALUE!</v>
          </cell>
          <cell r="D1653" t="e">
            <v>#VALUE!</v>
          </cell>
          <cell r="E1653" t="e">
            <v>#VALUE!</v>
          </cell>
        </row>
        <row r="1654">
          <cell r="B1654" t="e">
            <v>#VALUE!</v>
          </cell>
          <cell r="C1654" t="e">
            <v>#VALUE!</v>
          </cell>
          <cell r="D1654" t="e">
            <v>#VALUE!</v>
          </cell>
          <cell r="E1654" t="e">
            <v>#VALUE!</v>
          </cell>
        </row>
        <row r="1655">
          <cell r="B1655" t="e">
            <v>#VALUE!</v>
          </cell>
          <cell r="C1655" t="e">
            <v>#VALUE!</v>
          </cell>
          <cell r="D1655" t="e">
            <v>#VALUE!</v>
          </cell>
          <cell r="E1655" t="e">
            <v>#VALUE!</v>
          </cell>
        </row>
        <row r="1656">
          <cell r="B1656" t="e">
            <v>#VALUE!</v>
          </cell>
          <cell r="C1656" t="e">
            <v>#VALUE!</v>
          </cell>
          <cell r="D1656" t="e">
            <v>#VALUE!</v>
          </cell>
          <cell r="E1656" t="e">
            <v>#VALUE!</v>
          </cell>
        </row>
        <row r="1657">
          <cell r="B1657" t="e">
            <v>#VALUE!</v>
          </cell>
          <cell r="C1657" t="e">
            <v>#VALUE!</v>
          </cell>
          <cell r="D1657" t="e">
            <v>#VALUE!</v>
          </cell>
          <cell r="E1657" t="e">
            <v>#VALUE!</v>
          </cell>
        </row>
        <row r="1658">
          <cell r="B1658" t="e">
            <v>#VALUE!</v>
          </cell>
          <cell r="C1658" t="e">
            <v>#VALUE!</v>
          </cell>
          <cell r="D1658" t="e">
            <v>#VALUE!</v>
          </cell>
          <cell r="E1658" t="e">
            <v>#VALUE!</v>
          </cell>
        </row>
        <row r="1659">
          <cell r="B1659" t="e">
            <v>#VALUE!</v>
          </cell>
          <cell r="C1659" t="e">
            <v>#VALUE!</v>
          </cell>
          <cell r="D1659" t="e">
            <v>#VALUE!</v>
          </cell>
          <cell r="E1659" t="e">
            <v>#VALUE!</v>
          </cell>
        </row>
        <row r="1660">
          <cell r="B1660" t="e">
            <v>#VALUE!</v>
          </cell>
          <cell r="C1660" t="e">
            <v>#VALUE!</v>
          </cell>
          <cell r="D1660" t="e">
            <v>#VALUE!</v>
          </cell>
          <cell r="E1660" t="e">
            <v>#VALUE!</v>
          </cell>
        </row>
        <row r="1661">
          <cell r="B1661" t="e">
            <v>#VALUE!</v>
          </cell>
          <cell r="C1661" t="e">
            <v>#VALUE!</v>
          </cell>
          <cell r="D1661" t="e">
            <v>#VALUE!</v>
          </cell>
          <cell r="E1661" t="e">
            <v>#VALUE!</v>
          </cell>
        </row>
        <row r="1662">
          <cell r="B1662" t="e">
            <v>#VALUE!</v>
          </cell>
          <cell r="C1662" t="e">
            <v>#VALUE!</v>
          </cell>
          <cell r="D1662" t="e">
            <v>#VALUE!</v>
          </cell>
          <cell r="E1662" t="e">
            <v>#VALUE!</v>
          </cell>
        </row>
        <row r="1663">
          <cell r="B1663" t="e">
            <v>#VALUE!</v>
          </cell>
          <cell r="C1663" t="e">
            <v>#VALUE!</v>
          </cell>
          <cell r="D1663" t="e">
            <v>#VALUE!</v>
          </cell>
          <cell r="E1663" t="e">
            <v>#VALUE!</v>
          </cell>
        </row>
        <row r="1664">
          <cell r="B1664" t="e">
            <v>#VALUE!</v>
          </cell>
          <cell r="C1664" t="e">
            <v>#VALUE!</v>
          </cell>
          <cell r="D1664" t="e">
            <v>#VALUE!</v>
          </cell>
          <cell r="E1664" t="e">
            <v>#VALUE!</v>
          </cell>
        </row>
        <row r="1665">
          <cell r="B1665" t="e">
            <v>#VALUE!</v>
          </cell>
          <cell r="C1665" t="e">
            <v>#VALUE!</v>
          </cell>
          <cell r="D1665" t="e">
            <v>#VALUE!</v>
          </cell>
          <cell r="E1665" t="e">
            <v>#VALUE!</v>
          </cell>
        </row>
        <row r="1666">
          <cell r="B1666" t="e">
            <v>#VALUE!</v>
          </cell>
          <cell r="C1666" t="e">
            <v>#VALUE!</v>
          </cell>
          <cell r="D1666" t="e">
            <v>#VALUE!</v>
          </cell>
          <cell r="E1666" t="e">
            <v>#VALUE!</v>
          </cell>
        </row>
        <row r="1667">
          <cell r="B1667" t="e">
            <v>#VALUE!</v>
          </cell>
          <cell r="C1667" t="e">
            <v>#VALUE!</v>
          </cell>
          <cell r="D1667" t="e">
            <v>#VALUE!</v>
          </cell>
          <cell r="E1667" t="e">
            <v>#VALUE!</v>
          </cell>
        </row>
        <row r="1668">
          <cell r="B1668" t="e">
            <v>#VALUE!</v>
          </cell>
          <cell r="C1668" t="e">
            <v>#VALUE!</v>
          </cell>
          <cell r="D1668" t="e">
            <v>#VALUE!</v>
          </cell>
          <cell r="E1668" t="e">
            <v>#VALUE!</v>
          </cell>
        </row>
        <row r="1669">
          <cell r="B1669" t="e">
            <v>#VALUE!</v>
          </cell>
          <cell r="C1669" t="e">
            <v>#VALUE!</v>
          </cell>
          <cell r="D1669" t="e">
            <v>#VALUE!</v>
          </cell>
          <cell r="E1669" t="e">
            <v>#VALUE!</v>
          </cell>
        </row>
        <row r="1670">
          <cell r="B1670" t="e">
            <v>#VALUE!</v>
          </cell>
          <cell r="C1670" t="e">
            <v>#VALUE!</v>
          </cell>
          <cell r="D1670" t="e">
            <v>#VALUE!</v>
          </cell>
          <cell r="E1670" t="e">
            <v>#VALUE!</v>
          </cell>
        </row>
        <row r="1671">
          <cell r="B1671" t="e">
            <v>#VALUE!</v>
          </cell>
          <cell r="C1671" t="e">
            <v>#VALUE!</v>
          </cell>
          <cell r="D1671" t="e">
            <v>#VALUE!</v>
          </cell>
          <cell r="E1671" t="e">
            <v>#VALUE!</v>
          </cell>
        </row>
        <row r="1672">
          <cell r="B1672" t="e">
            <v>#VALUE!</v>
          </cell>
          <cell r="C1672" t="e">
            <v>#VALUE!</v>
          </cell>
          <cell r="D1672" t="e">
            <v>#VALUE!</v>
          </cell>
          <cell r="E1672" t="e">
            <v>#VALUE!</v>
          </cell>
        </row>
        <row r="1673">
          <cell r="B1673" t="e">
            <v>#VALUE!</v>
          </cell>
          <cell r="C1673" t="e">
            <v>#VALUE!</v>
          </cell>
          <cell r="D1673" t="e">
            <v>#VALUE!</v>
          </cell>
          <cell r="E1673" t="e">
            <v>#VALUE!</v>
          </cell>
        </row>
        <row r="1674">
          <cell r="B1674" t="e">
            <v>#VALUE!</v>
          </cell>
          <cell r="C1674" t="e">
            <v>#VALUE!</v>
          </cell>
          <cell r="D1674" t="e">
            <v>#VALUE!</v>
          </cell>
          <cell r="E1674" t="e">
            <v>#VALUE!</v>
          </cell>
        </row>
        <row r="1675">
          <cell r="B1675" t="e">
            <v>#VALUE!</v>
          </cell>
          <cell r="C1675" t="e">
            <v>#VALUE!</v>
          </cell>
          <cell r="D1675" t="e">
            <v>#VALUE!</v>
          </cell>
          <cell r="E1675" t="e">
            <v>#VALUE!</v>
          </cell>
        </row>
        <row r="1676">
          <cell r="B1676" t="e">
            <v>#VALUE!</v>
          </cell>
          <cell r="C1676" t="e">
            <v>#VALUE!</v>
          </cell>
          <cell r="D1676" t="e">
            <v>#VALUE!</v>
          </cell>
          <cell r="E1676" t="e">
            <v>#VALUE!</v>
          </cell>
        </row>
        <row r="1677">
          <cell r="B1677" t="e">
            <v>#VALUE!</v>
          </cell>
          <cell r="C1677" t="e">
            <v>#VALUE!</v>
          </cell>
          <cell r="D1677" t="e">
            <v>#VALUE!</v>
          </cell>
          <cell r="E1677" t="e">
            <v>#VALUE!</v>
          </cell>
        </row>
        <row r="1678">
          <cell r="B1678" t="e">
            <v>#VALUE!</v>
          </cell>
          <cell r="C1678" t="e">
            <v>#VALUE!</v>
          </cell>
          <cell r="D1678" t="e">
            <v>#VALUE!</v>
          </cell>
          <cell r="E1678" t="e">
            <v>#VALUE!</v>
          </cell>
        </row>
        <row r="1679">
          <cell r="B1679" t="e">
            <v>#VALUE!</v>
          </cell>
          <cell r="C1679" t="e">
            <v>#VALUE!</v>
          </cell>
          <cell r="D1679" t="e">
            <v>#VALUE!</v>
          </cell>
          <cell r="E1679" t="e">
            <v>#VALUE!</v>
          </cell>
        </row>
        <row r="1680">
          <cell r="B1680" t="e">
            <v>#VALUE!</v>
          </cell>
          <cell r="C1680" t="e">
            <v>#VALUE!</v>
          </cell>
          <cell r="D1680" t="e">
            <v>#VALUE!</v>
          </cell>
          <cell r="E1680" t="e">
            <v>#VALUE!</v>
          </cell>
        </row>
        <row r="1681">
          <cell r="B1681" t="e">
            <v>#VALUE!</v>
          </cell>
          <cell r="C1681" t="e">
            <v>#VALUE!</v>
          </cell>
          <cell r="D1681" t="e">
            <v>#VALUE!</v>
          </cell>
          <cell r="E1681" t="e">
            <v>#VALUE!</v>
          </cell>
        </row>
        <row r="1682">
          <cell r="B1682" t="e">
            <v>#VALUE!</v>
          </cell>
          <cell r="C1682" t="e">
            <v>#VALUE!</v>
          </cell>
          <cell r="D1682" t="e">
            <v>#VALUE!</v>
          </cell>
          <cell r="E1682" t="e">
            <v>#VALUE!</v>
          </cell>
        </row>
        <row r="1683">
          <cell r="B1683" t="e">
            <v>#VALUE!</v>
          </cell>
          <cell r="C1683" t="e">
            <v>#VALUE!</v>
          </cell>
          <cell r="D1683" t="e">
            <v>#VALUE!</v>
          </cell>
          <cell r="E1683" t="e">
            <v>#VALUE!</v>
          </cell>
        </row>
        <row r="1684">
          <cell r="B1684" t="e">
            <v>#VALUE!</v>
          </cell>
          <cell r="C1684" t="e">
            <v>#VALUE!</v>
          </cell>
          <cell r="D1684" t="e">
            <v>#VALUE!</v>
          </cell>
          <cell r="E1684" t="e">
            <v>#VALUE!</v>
          </cell>
        </row>
        <row r="1685">
          <cell r="B1685" t="e">
            <v>#VALUE!</v>
          </cell>
          <cell r="C1685" t="e">
            <v>#VALUE!</v>
          </cell>
          <cell r="D1685" t="e">
            <v>#VALUE!</v>
          </cell>
          <cell r="E1685" t="e">
            <v>#VALUE!</v>
          </cell>
        </row>
        <row r="1686">
          <cell r="B1686" t="e">
            <v>#VALUE!</v>
          </cell>
          <cell r="C1686" t="e">
            <v>#VALUE!</v>
          </cell>
          <cell r="D1686" t="e">
            <v>#VALUE!</v>
          </cell>
          <cell r="E1686" t="e">
            <v>#VALUE!</v>
          </cell>
        </row>
        <row r="1687">
          <cell r="B1687" t="e">
            <v>#VALUE!</v>
          </cell>
          <cell r="C1687" t="e">
            <v>#VALUE!</v>
          </cell>
          <cell r="D1687" t="e">
            <v>#VALUE!</v>
          </cell>
          <cell r="E1687" t="e">
            <v>#VALUE!</v>
          </cell>
        </row>
        <row r="1688">
          <cell r="B1688" t="e">
            <v>#VALUE!</v>
          </cell>
          <cell r="C1688" t="e">
            <v>#VALUE!</v>
          </cell>
          <cell r="D1688" t="e">
            <v>#VALUE!</v>
          </cell>
          <cell r="E1688" t="e">
            <v>#VALUE!</v>
          </cell>
        </row>
        <row r="1689">
          <cell r="B1689" t="e">
            <v>#VALUE!</v>
          </cell>
          <cell r="C1689" t="e">
            <v>#VALUE!</v>
          </cell>
          <cell r="D1689" t="e">
            <v>#VALUE!</v>
          </cell>
          <cell r="E1689" t="e">
            <v>#VALUE!</v>
          </cell>
        </row>
        <row r="1690">
          <cell r="B1690" t="e">
            <v>#VALUE!</v>
          </cell>
          <cell r="C1690" t="e">
            <v>#VALUE!</v>
          </cell>
          <cell r="D1690" t="e">
            <v>#VALUE!</v>
          </cell>
          <cell r="E1690" t="e">
            <v>#VALUE!</v>
          </cell>
        </row>
        <row r="1691">
          <cell r="B1691" t="e">
            <v>#VALUE!</v>
          </cell>
          <cell r="C1691" t="e">
            <v>#VALUE!</v>
          </cell>
          <cell r="D1691" t="e">
            <v>#VALUE!</v>
          </cell>
          <cell r="E1691" t="e">
            <v>#VALUE!</v>
          </cell>
        </row>
        <row r="1692">
          <cell r="B1692" t="e">
            <v>#VALUE!</v>
          </cell>
          <cell r="C1692" t="e">
            <v>#VALUE!</v>
          </cell>
          <cell r="D1692" t="e">
            <v>#VALUE!</v>
          </cell>
          <cell r="E1692" t="e">
            <v>#VALUE!</v>
          </cell>
        </row>
        <row r="1693">
          <cell r="B1693" t="e">
            <v>#VALUE!</v>
          </cell>
          <cell r="C1693" t="e">
            <v>#VALUE!</v>
          </cell>
          <cell r="D1693" t="e">
            <v>#VALUE!</v>
          </cell>
          <cell r="E1693" t="e">
            <v>#VALUE!</v>
          </cell>
        </row>
        <row r="1694">
          <cell r="B1694" t="e">
            <v>#VALUE!</v>
          </cell>
          <cell r="C1694" t="e">
            <v>#VALUE!</v>
          </cell>
          <cell r="D1694" t="e">
            <v>#VALUE!</v>
          </cell>
          <cell r="E1694" t="e">
            <v>#VALUE!</v>
          </cell>
        </row>
        <row r="1695">
          <cell r="B1695" t="e">
            <v>#VALUE!</v>
          </cell>
          <cell r="C1695" t="e">
            <v>#VALUE!</v>
          </cell>
          <cell r="D1695" t="e">
            <v>#VALUE!</v>
          </cell>
          <cell r="E1695" t="e">
            <v>#VALUE!</v>
          </cell>
        </row>
        <row r="1696">
          <cell r="B1696" t="e">
            <v>#VALUE!</v>
          </cell>
          <cell r="C1696" t="e">
            <v>#VALUE!</v>
          </cell>
          <cell r="D1696" t="e">
            <v>#VALUE!</v>
          </cell>
          <cell r="E1696" t="e">
            <v>#VALUE!</v>
          </cell>
        </row>
        <row r="1697">
          <cell r="B1697" t="e">
            <v>#VALUE!</v>
          </cell>
          <cell r="C1697" t="e">
            <v>#VALUE!</v>
          </cell>
          <cell r="D1697" t="e">
            <v>#VALUE!</v>
          </cell>
          <cell r="E1697" t="e">
            <v>#VALUE!</v>
          </cell>
        </row>
        <row r="1698">
          <cell r="B1698" t="e">
            <v>#VALUE!</v>
          </cell>
          <cell r="C1698" t="e">
            <v>#VALUE!</v>
          </cell>
          <cell r="D1698" t="e">
            <v>#VALUE!</v>
          </cell>
          <cell r="E1698" t="e">
            <v>#VALUE!</v>
          </cell>
        </row>
        <row r="1699">
          <cell r="B1699" t="e">
            <v>#VALUE!</v>
          </cell>
          <cell r="C1699" t="e">
            <v>#VALUE!</v>
          </cell>
          <cell r="D1699" t="e">
            <v>#VALUE!</v>
          </cell>
          <cell r="E1699" t="e">
            <v>#VALUE!</v>
          </cell>
        </row>
        <row r="1700">
          <cell r="B1700" t="e">
            <v>#VALUE!</v>
          </cell>
          <cell r="C1700" t="e">
            <v>#VALUE!</v>
          </cell>
          <cell r="D1700" t="e">
            <v>#VALUE!</v>
          </cell>
          <cell r="E1700" t="e">
            <v>#VALUE!</v>
          </cell>
        </row>
        <row r="1701">
          <cell r="B1701" t="e">
            <v>#VALUE!</v>
          </cell>
          <cell r="C1701" t="e">
            <v>#VALUE!</v>
          </cell>
          <cell r="D1701" t="e">
            <v>#VALUE!</v>
          </cell>
          <cell r="E1701" t="e">
            <v>#VALUE!</v>
          </cell>
        </row>
        <row r="1702">
          <cell r="B1702" t="e">
            <v>#VALUE!</v>
          </cell>
          <cell r="C1702" t="e">
            <v>#VALUE!</v>
          </cell>
          <cell r="D1702" t="e">
            <v>#VALUE!</v>
          </cell>
          <cell r="E1702" t="e">
            <v>#VALUE!</v>
          </cell>
        </row>
        <row r="1703">
          <cell r="B1703" t="e">
            <v>#VALUE!</v>
          </cell>
          <cell r="C1703" t="e">
            <v>#VALUE!</v>
          </cell>
          <cell r="D1703" t="e">
            <v>#VALUE!</v>
          </cell>
          <cell r="E1703" t="e">
            <v>#VALUE!</v>
          </cell>
        </row>
        <row r="1704">
          <cell r="B1704" t="e">
            <v>#VALUE!</v>
          </cell>
          <cell r="C1704" t="e">
            <v>#VALUE!</v>
          </cell>
          <cell r="D1704" t="e">
            <v>#VALUE!</v>
          </cell>
          <cell r="E1704" t="e">
            <v>#VALUE!</v>
          </cell>
        </row>
        <row r="1705">
          <cell r="B1705" t="e">
            <v>#VALUE!</v>
          </cell>
          <cell r="C1705" t="e">
            <v>#VALUE!</v>
          </cell>
          <cell r="D1705" t="e">
            <v>#VALUE!</v>
          </cell>
          <cell r="E1705" t="e">
            <v>#VALUE!</v>
          </cell>
        </row>
        <row r="1706">
          <cell r="B1706" t="e">
            <v>#VALUE!</v>
          </cell>
          <cell r="C1706" t="e">
            <v>#VALUE!</v>
          </cell>
          <cell r="D1706" t="e">
            <v>#VALUE!</v>
          </cell>
          <cell r="E1706" t="e">
            <v>#VALUE!</v>
          </cell>
        </row>
        <row r="1707">
          <cell r="B1707" t="e">
            <v>#VALUE!</v>
          </cell>
          <cell r="C1707" t="e">
            <v>#VALUE!</v>
          </cell>
          <cell r="D1707" t="e">
            <v>#VALUE!</v>
          </cell>
          <cell r="E1707" t="e">
            <v>#VALUE!</v>
          </cell>
        </row>
        <row r="1708">
          <cell r="B1708" t="e">
            <v>#VALUE!</v>
          </cell>
          <cell r="C1708" t="e">
            <v>#VALUE!</v>
          </cell>
          <cell r="D1708" t="e">
            <v>#VALUE!</v>
          </cell>
          <cell r="E1708" t="e">
            <v>#VALUE!</v>
          </cell>
        </row>
        <row r="1709">
          <cell r="B1709" t="e">
            <v>#VALUE!</v>
          </cell>
          <cell r="C1709" t="e">
            <v>#VALUE!</v>
          </cell>
          <cell r="D1709" t="e">
            <v>#VALUE!</v>
          </cell>
          <cell r="E1709" t="e">
            <v>#VALUE!</v>
          </cell>
        </row>
        <row r="1710">
          <cell r="B1710" t="e">
            <v>#VALUE!</v>
          </cell>
          <cell r="C1710" t="e">
            <v>#VALUE!</v>
          </cell>
          <cell r="D1710" t="e">
            <v>#VALUE!</v>
          </cell>
          <cell r="E1710" t="e">
            <v>#VALUE!</v>
          </cell>
        </row>
        <row r="1711">
          <cell r="B1711" t="e">
            <v>#VALUE!</v>
          </cell>
          <cell r="C1711" t="e">
            <v>#VALUE!</v>
          </cell>
          <cell r="D1711" t="e">
            <v>#VALUE!</v>
          </cell>
          <cell r="E1711" t="e">
            <v>#VALUE!</v>
          </cell>
        </row>
        <row r="1712">
          <cell r="B1712" t="e">
            <v>#VALUE!</v>
          </cell>
          <cell r="C1712" t="e">
            <v>#VALUE!</v>
          </cell>
          <cell r="D1712" t="e">
            <v>#VALUE!</v>
          </cell>
          <cell r="E1712" t="e">
            <v>#VALUE!</v>
          </cell>
        </row>
        <row r="1713">
          <cell r="B1713" t="e">
            <v>#VALUE!</v>
          </cell>
          <cell r="C1713" t="e">
            <v>#VALUE!</v>
          </cell>
          <cell r="D1713" t="e">
            <v>#VALUE!</v>
          </cell>
          <cell r="E1713" t="e">
            <v>#VALUE!</v>
          </cell>
        </row>
        <row r="1714">
          <cell r="B1714" t="e">
            <v>#VALUE!</v>
          </cell>
          <cell r="C1714" t="e">
            <v>#VALUE!</v>
          </cell>
          <cell r="D1714" t="e">
            <v>#VALUE!</v>
          </cell>
          <cell r="E1714" t="e">
            <v>#VALUE!</v>
          </cell>
        </row>
        <row r="1715">
          <cell r="B1715" t="e">
            <v>#VALUE!</v>
          </cell>
          <cell r="C1715" t="e">
            <v>#VALUE!</v>
          </cell>
          <cell r="D1715" t="e">
            <v>#VALUE!</v>
          </cell>
          <cell r="E1715" t="e">
            <v>#VALUE!</v>
          </cell>
        </row>
        <row r="1716">
          <cell r="B1716" t="e">
            <v>#VALUE!</v>
          </cell>
          <cell r="C1716" t="e">
            <v>#VALUE!</v>
          </cell>
          <cell r="D1716" t="e">
            <v>#VALUE!</v>
          </cell>
          <cell r="E1716" t="e">
            <v>#VALUE!</v>
          </cell>
        </row>
        <row r="1717">
          <cell r="B1717" t="e">
            <v>#VALUE!</v>
          </cell>
          <cell r="C1717" t="e">
            <v>#VALUE!</v>
          </cell>
          <cell r="D1717" t="e">
            <v>#VALUE!</v>
          </cell>
          <cell r="E1717" t="e">
            <v>#VALUE!</v>
          </cell>
        </row>
        <row r="1718">
          <cell r="B1718" t="e">
            <v>#VALUE!</v>
          </cell>
          <cell r="C1718" t="e">
            <v>#VALUE!</v>
          </cell>
          <cell r="D1718" t="e">
            <v>#VALUE!</v>
          </cell>
          <cell r="E1718" t="e">
            <v>#VALUE!</v>
          </cell>
        </row>
        <row r="1719">
          <cell r="B1719" t="e">
            <v>#VALUE!</v>
          </cell>
          <cell r="C1719" t="e">
            <v>#VALUE!</v>
          </cell>
          <cell r="D1719" t="e">
            <v>#VALUE!</v>
          </cell>
          <cell r="E1719" t="e">
            <v>#VALUE!</v>
          </cell>
        </row>
        <row r="1720">
          <cell r="B1720" t="e">
            <v>#VALUE!</v>
          </cell>
          <cell r="C1720" t="e">
            <v>#VALUE!</v>
          </cell>
          <cell r="D1720" t="e">
            <v>#VALUE!</v>
          </cell>
          <cell r="E1720" t="e">
            <v>#VALUE!</v>
          </cell>
        </row>
        <row r="1721">
          <cell r="B1721" t="e">
            <v>#VALUE!</v>
          </cell>
          <cell r="C1721" t="e">
            <v>#VALUE!</v>
          </cell>
          <cell r="D1721" t="e">
            <v>#VALUE!</v>
          </cell>
          <cell r="E1721" t="e">
            <v>#VALUE!</v>
          </cell>
        </row>
        <row r="1722">
          <cell r="B1722" t="e">
            <v>#VALUE!</v>
          </cell>
          <cell r="C1722" t="e">
            <v>#VALUE!</v>
          </cell>
          <cell r="D1722" t="e">
            <v>#VALUE!</v>
          </cell>
          <cell r="E1722" t="e">
            <v>#VALUE!</v>
          </cell>
        </row>
        <row r="1723">
          <cell r="B1723" t="e">
            <v>#VALUE!</v>
          </cell>
          <cell r="C1723" t="e">
            <v>#VALUE!</v>
          </cell>
          <cell r="D1723" t="e">
            <v>#VALUE!</v>
          </cell>
          <cell r="E1723" t="e">
            <v>#VALUE!</v>
          </cell>
        </row>
        <row r="1724">
          <cell r="B1724" t="e">
            <v>#VALUE!</v>
          </cell>
          <cell r="C1724" t="e">
            <v>#VALUE!</v>
          </cell>
          <cell r="D1724" t="e">
            <v>#VALUE!</v>
          </cell>
          <cell r="E1724" t="e">
            <v>#VALUE!</v>
          </cell>
        </row>
        <row r="1725">
          <cell r="B1725" t="e">
            <v>#VALUE!</v>
          </cell>
          <cell r="C1725" t="e">
            <v>#VALUE!</v>
          </cell>
          <cell r="D1725" t="e">
            <v>#VALUE!</v>
          </cell>
          <cell r="E1725" t="e">
            <v>#VALUE!</v>
          </cell>
        </row>
        <row r="1726">
          <cell r="B1726" t="e">
            <v>#VALUE!</v>
          </cell>
          <cell r="C1726" t="e">
            <v>#VALUE!</v>
          </cell>
          <cell r="D1726" t="e">
            <v>#VALUE!</v>
          </cell>
          <cell r="E1726" t="e">
            <v>#VALUE!</v>
          </cell>
        </row>
        <row r="1727">
          <cell r="B1727" t="e">
            <v>#VALUE!</v>
          </cell>
          <cell r="C1727" t="e">
            <v>#VALUE!</v>
          </cell>
          <cell r="D1727" t="e">
            <v>#VALUE!</v>
          </cell>
          <cell r="E1727" t="e">
            <v>#VALUE!</v>
          </cell>
        </row>
        <row r="1728">
          <cell r="B1728" t="e">
            <v>#VALUE!</v>
          </cell>
          <cell r="C1728" t="e">
            <v>#VALUE!</v>
          </cell>
          <cell r="D1728" t="e">
            <v>#VALUE!</v>
          </cell>
          <cell r="E1728" t="e">
            <v>#VALUE!</v>
          </cell>
        </row>
        <row r="1729">
          <cell r="B1729" t="e">
            <v>#VALUE!</v>
          </cell>
          <cell r="C1729" t="e">
            <v>#VALUE!</v>
          </cell>
          <cell r="D1729" t="e">
            <v>#VALUE!</v>
          </cell>
          <cell r="E1729" t="e">
            <v>#VALUE!</v>
          </cell>
        </row>
        <row r="1730">
          <cell r="B1730" t="e">
            <v>#VALUE!</v>
          </cell>
          <cell r="C1730" t="e">
            <v>#VALUE!</v>
          </cell>
          <cell r="D1730" t="e">
            <v>#VALUE!</v>
          </cell>
          <cell r="E1730" t="e">
            <v>#VALUE!</v>
          </cell>
        </row>
        <row r="1731">
          <cell r="B1731" t="e">
            <v>#VALUE!</v>
          </cell>
          <cell r="C1731" t="e">
            <v>#VALUE!</v>
          </cell>
          <cell r="D1731" t="e">
            <v>#VALUE!</v>
          </cell>
          <cell r="E1731" t="e">
            <v>#VALUE!</v>
          </cell>
        </row>
        <row r="1732">
          <cell r="B1732" t="e">
            <v>#VALUE!</v>
          </cell>
          <cell r="C1732" t="e">
            <v>#VALUE!</v>
          </cell>
          <cell r="D1732" t="e">
            <v>#VALUE!</v>
          </cell>
          <cell r="E1732" t="e">
            <v>#VALUE!</v>
          </cell>
        </row>
        <row r="1733">
          <cell r="B1733" t="e">
            <v>#VALUE!</v>
          </cell>
          <cell r="C1733" t="e">
            <v>#VALUE!</v>
          </cell>
          <cell r="D1733" t="e">
            <v>#VALUE!</v>
          </cell>
          <cell r="E1733" t="e">
            <v>#VALUE!</v>
          </cell>
        </row>
        <row r="1734">
          <cell r="B1734" t="e">
            <v>#VALUE!</v>
          </cell>
          <cell r="C1734" t="e">
            <v>#VALUE!</v>
          </cell>
          <cell r="D1734" t="e">
            <v>#VALUE!</v>
          </cell>
          <cell r="E1734" t="e">
            <v>#VALUE!</v>
          </cell>
        </row>
        <row r="1735">
          <cell r="B1735" t="e">
            <v>#VALUE!</v>
          </cell>
          <cell r="C1735" t="e">
            <v>#VALUE!</v>
          </cell>
          <cell r="D1735" t="e">
            <v>#VALUE!</v>
          </cell>
          <cell r="E1735" t="e">
            <v>#VALUE!</v>
          </cell>
        </row>
        <row r="1736">
          <cell r="B1736" t="e">
            <v>#VALUE!</v>
          </cell>
          <cell r="C1736" t="e">
            <v>#VALUE!</v>
          </cell>
          <cell r="D1736" t="e">
            <v>#VALUE!</v>
          </cell>
          <cell r="E1736" t="e">
            <v>#VALUE!</v>
          </cell>
        </row>
        <row r="1737">
          <cell r="B1737" t="e">
            <v>#VALUE!</v>
          </cell>
          <cell r="C1737" t="e">
            <v>#VALUE!</v>
          </cell>
          <cell r="D1737" t="e">
            <v>#VALUE!</v>
          </cell>
          <cell r="E1737" t="e">
            <v>#VALUE!</v>
          </cell>
        </row>
        <row r="1738">
          <cell r="B1738" t="e">
            <v>#VALUE!</v>
          </cell>
          <cell r="C1738" t="e">
            <v>#VALUE!</v>
          </cell>
          <cell r="D1738" t="e">
            <v>#VALUE!</v>
          </cell>
          <cell r="E1738" t="e">
            <v>#VALUE!</v>
          </cell>
        </row>
        <row r="1739">
          <cell r="B1739" t="e">
            <v>#VALUE!</v>
          </cell>
          <cell r="C1739" t="e">
            <v>#VALUE!</v>
          </cell>
          <cell r="D1739" t="e">
            <v>#VALUE!</v>
          </cell>
          <cell r="E1739" t="e">
            <v>#VALUE!</v>
          </cell>
        </row>
        <row r="1740">
          <cell r="B1740" t="e">
            <v>#VALUE!</v>
          </cell>
          <cell r="C1740" t="e">
            <v>#VALUE!</v>
          </cell>
          <cell r="D1740" t="e">
            <v>#VALUE!</v>
          </cell>
          <cell r="E1740" t="e">
            <v>#VALUE!</v>
          </cell>
        </row>
        <row r="1741">
          <cell r="B1741" t="e">
            <v>#VALUE!</v>
          </cell>
          <cell r="C1741" t="e">
            <v>#VALUE!</v>
          </cell>
          <cell r="D1741" t="e">
            <v>#VALUE!</v>
          </cell>
          <cell r="E1741" t="e">
            <v>#VALUE!</v>
          </cell>
        </row>
        <row r="1742">
          <cell r="B1742" t="e">
            <v>#VALUE!</v>
          </cell>
          <cell r="C1742" t="e">
            <v>#VALUE!</v>
          </cell>
          <cell r="D1742" t="e">
            <v>#VALUE!</v>
          </cell>
          <cell r="E1742" t="e">
            <v>#VALUE!</v>
          </cell>
        </row>
        <row r="1743">
          <cell r="B1743" t="e">
            <v>#VALUE!</v>
          </cell>
          <cell r="C1743" t="e">
            <v>#VALUE!</v>
          </cell>
          <cell r="D1743" t="e">
            <v>#VALUE!</v>
          </cell>
          <cell r="E1743" t="e">
            <v>#VALUE!</v>
          </cell>
        </row>
        <row r="1744">
          <cell r="B1744" t="e">
            <v>#VALUE!</v>
          </cell>
          <cell r="C1744" t="e">
            <v>#VALUE!</v>
          </cell>
          <cell r="D1744" t="e">
            <v>#VALUE!</v>
          </cell>
          <cell r="E1744" t="e">
            <v>#VALUE!</v>
          </cell>
        </row>
        <row r="1745">
          <cell r="B1745" t="e">
            <v>#VALUE!</v>
          </cell>
          <cell r="C1745" t="e">
            <v>#VALUE!</v>
          </cell>
          <cell r="D1745" t="e">
            <v>#VALUE!</v>
          </cell>
          <cell r="E1745" t="e">
            <v>#VALUE!</v>
          </cell>
        </row>
        <row r="1746">
          <cell r="B1746" t="e">
            <v>#VALUE!</v>
          </cell>
          <cell r="C1746" t="e">
            <v>#VALUE!</v>
          </cell>
          <cell r="D1746" t="e">
            <v>#VALUE!</v>
          </cell>
          <cell r="E1746" t="e">
            <v>#VALUE!</v>
          </cell>
        </row>
        <row r="1747">
          <cell r="B1747" t="e">
            <v>#VALUE!</v>
          </cell>
          <cell r="C1747" t="e">
            <v>#VALUE!</v>
          </cell>
          <cell r="D1747" t="e">
            <v>#VALUE!</v>
          </cell>
          <cell r="E1747" t="e">
            <v>#VALUE!</v>
          </cell>
        </row>
        <row r="1748">
          <cell r="B1748" t="e">
            <v>#VALUE!</v>
          </cell>
          <cell r="C1748" t="e">
            <v>#VALUE!</v>
          </cell>
          <cell r="D1748" t="e">
            <v>#VALUE!</v>
          </cell>
          <cell r="E1748" t="e">
            <v>#VALUE!</v>
          </cell>
        </row>
        <row r="1749">
          <cell r="B1749" t="e">
            <v>#VALUE!</v>
          </cell>
          <cell r="C1749" t="e">
            <v>#VALUE!</v>
          </cell>
          <cell r="D1749" t="e">
            <v>#VALUE!</v>
          </cell>
          <cell r="E1749" t="e">
            <v>#VALUE!</v>
          </cell>
        </row>
        <row r="1750">
          <cell r="B1750" t="e">
            <v>#VALUE!</v>
          </cell>
          <cell r="C1750" t="e">
            <v>#VALUE!</v>
          </cell>
          <cell r="D1750" t="e">
            <v>#VALUE!</v>
          </cell>
          <cell r="E1750" t="e">
            <v>#VALUE!</v>
          </cell>
        </row>
        <row r="1751">
          <cell r="B1751" t="e">
            <v>#VALUE!</v>
          </cell>
          <cell r="C1751" t="e">
            <v>#VALUE!</v>
          </cell>
          <cell r="D1751" t="e">
            <v>#VALUE!</v>
          </cell>
          <cell r="E1751" t="e">
            <v>#VALUE!</v>
          </cell>
        </row>
        <row r="1752">
          <cell r="B1752" t="e">
            <v>#VALUE!</v>
          </cell>
          <cell r="C1752" t="e">
            <v>#VALUE!</v>
          </cell>
          <cell r="D1752" t="e">
            <v>#VALUE!</v>
          </cell>
          <cell r="E1752" t="e">
            <v>#VALUE!</v>
          </cell>
        </row>
        <row r="1753">
          <cell r="B1753" t="e">
            <v>#VALUE!</v>
          </cell>
          <cell r="C1753" t="e">
            <v>#VALUE!</v>
          </cell>
          <cell r="D1753" t="e">
            <v>#VALUE!</v>
          </cell>
          <cell r="E1753" t="e">
            <v>#VALUE!</v>
          </cell>
        </row>
        <row r="1754">
          <cell r="B1754" t="e">
            <v>#VALUE!</v>
          </cell>
          <cell r="C1754" t="e">
            <v>#VALUE!</v>
          </cell>
          <cell r="D1754" t="e">
            <v>#VALUE!</v>
          </cell>
          <cell r="E1754" t="e">
            <v>#VALUE!</v>
          </cell>
        </row>
        <row r="1755">
          <cell r="B1755" t="e">
            <v>#VALUE!</v>
          </cell>
          <cell r="C1755" t="e">
            <v>#VALUE!</v>
          </cell>
          <cell r="D1755" t="e">
            <v>#VALUE!</v>
          </cell>
          <cell r="E1755" t="e">
            <v>#VALUE!</v>
          </cell>
        </row>
        <row r="1756">
          <cell r="B1756" t="e">
            <v>#VALUE!</v>
          </cell>
          <cell r="C1756" t="e">
            <v>#VALUE!</v>
          </cell>
          <cell r="D1756" t="e">
            <v>#VALUE!</v>
          </cell>
          <cell r="E1756" t="e">
            <v>#VALUE!</v>
          </cell>
        </row>
        <row r="1757">
          <cell r="B1757" t="e">
            <v>#VALUE!</v>
          </cell>
          <cell r="C1757" t="e">
            <v>#VALUE!</v>
          </cell>
          <cell r="D1757" t="e">
            <v>#VALUE!</v>
          </cell>
          <cell r="E1757" t="e">
            <v>#VALUE!</v>
          </cell>
        </row>
        <row r="1758">
          <cell r="B1758" t="e">
            <v>#VALUE!</v>
          </cell>
          <cell r="C1758" t="e">
            <v>#VALUE!</v>
          </cell>
          <cell r="D1758" t="e">
            <v>#VALUE!</v>
          </cell>
          <cell r="E1758" t="e">
            <v>#VALUE!</v>
          </cell>
        </row>
        <row r="1759">
          <cell r="B1759" t="e">
            <v>#VALUE!</v>
          </cell>
          <cell r="C1759" t="e">
            <v>#VALUE!</v>
          </cell>
          <cell r="D1759" t="e">
            <v>#VALUE!</v>
          </cell>
          <cell r="E1759" t="e">
            <v>#VALUE!</v>
          </cell>
        </row>
        <row r="1760">
          <cell r="B1760" t="e">
            <v>#VALUE!</v>
          </cell>
          <cell r="C1760" t="e">
            <v>#VALUE!</v>
          </cell>
          <cell r="D1760" t="e">
            <v>#VALUE!</v>
          </cell>
          <cell r="E1760" t="e">
            <v>#VALUE!</v>
          </cell>
        </row>
        <row r="1761">
          <cell r="B1761" t="e">
            <v>#VALUE!</v>
          </cell>
          <cell r="C1761" t="e">
            <v>#VALUE!</v>
          </cell>
          <cell r="D1761" t="e">
            <v>#VALUE!</v>
          </cell>
          <cell r="E1761" t="e">
            <v>#VALUE!</v>
          </cell>
        </row>
        <row r="1762">
          <cell r="B1762" t="e">
            <v>#VALUE!</v>
          </cell>
          <cell r="C1762" t="e">
            <v>#VALUE!</v>
          </cell>
          <cell r="D1762" t="e">
            <v>#VALUE!</v>
          </cell>
          <cell r="E1762" t="e">
            <v>#VALUE!</v>
          </cell>
        </row>
        <row r="1763">
          <cell r="B1763" t="e">
            <v>#VALUE!</v>
          </cell>
          <cell r="C1763" t="e">
            <v>#VALUE!</v>
          </cell>
          <cell r="D1763" t="e">
            <v>#VALUE!</v>
          </cell>
          <cell r="E1763" t="e">
            <v>#VALUE!</v>
          </cell>
        </row>
        <row r="1764">
          <cell r="B1764" t="e">
            <v>#VALUE!</v>
          </cell>
          <cell r="C1764" t="e">
            <v>#VALUE!</v>
          </cell>
          <cell r="D1764" t="e">
            <v>#VALUE!</v>
          </cell>
          <cell r="E1764" t="e">
            <v>#VALUE!</v>
          </cell>
        </row>
        <row r="1765">
          <cell r="B1765" t="e">
            <v>#VALUE!</v>
          </cell>
          <cell r="C1765" t="e">
            <v>#VALUE!</v>
          </cell>
          <cell r="D1765" t="e">
            <v>#VALUE!</v>
          </cell>
          <cell r="E1765" t="e">
            <v>#VALUE!</v>
          </cell>
        </row>
        <row r="1766">
          <cell r="B1766" t="e">
            <v>#VALUE!</v>
          </cell>
          <cell r="C1766" t="e">
            <v>#VALUE!</v>
          </cell>
          <cell r="D1766" t="e">
            <v>#VALUE!</v>
          </cell>
          <cell r="E1766" t="e">
            <v>#VALUE!</v>
          </cell>
        </row>
        <row r="1767">
          <cell r="B1767" t="e">
            <v>#VALUE!</v>
          </cell>
          <cell r="C1767" t="e">
            <v>#VALUE!</v>
          </cell>
          <cell r="D1767" t="e">
            <v>#VALUE!</v>
          </cell>
          <cell r="E1767" t="e">
            <v>#VALUE!</v>
          </cell>
        </row>
        <row r="1768">
          <cell r="B1768" t="e">
            <v>#VALUE!</v>
          </cell>
          <cell r="C1768" t="e">
            <v>#VALUE!</v>
          </cell>
          <cell r="D1768" t="e">
            <v>#VALUE!</v>
          </cell>
          <cell r="E1768" t="e">
            <v>#VALUE!</v>
          </cell>
        </row>
        <row r="1769">
          <cell r="B1769" t="e">
            <v>#VALUE!</v>
          </cell>
          <cell r="C1769" t="e">
            <v>#VALUE!</v>
          </cell>
          <cell r="D1769" t="e">
            <v>#VALUE!</v>
          </cell>
          <cell r="E1769" t="e">
            <v>#VALUE!</v>
          </cell>
        </row>
        <row r="1770">
          <cell r="B1770" t="e">
            <v>#VALUE!</v>
          </cell>
          <cell r="C1770" t="e">
            <v>#VALUE!</v>
          </cell>
          <cell r="D1770" t="e">
            <v>#VALUE!</v>
          </cell>
          <cell r="E1770" t="e">
            <v>#VALUE!</v>
          </cell>
        </row>
        <row r="1771">
          <cell r="B1771" t="e">
            <v>#VALUE!</v>
          </cell>
          <cell r="C1771" t="e">
            <v>#VALUE!</v>
          </cell>
          <cell r="D1771" t="e">
            <v>#VALUE!</v>
          </cell>
          <cell r="E1771" t="e">
            <v>#VALUE!</v>
          </cell>
        </row>
        <row r="1772">
          <cell r="B1772" t="e">
            <v>#VALUE!</v>
          </cell>
          <cell r="C1772" t="e">
            <v>#VALUE!</v>
          </cell>
          <cell r="D1772" t="e">
            <v>#VALUE!</v>
          </cell>
          <cell r="E1772" t="e">
            <v>#VALUE!</v>
          </cell>
        </row>
        <row r="1773">
          <cell r="B1773" t="e">
            <v>#VALUE!</v>
          </cell>
          <cell r="C1773" t="e">
            <v>#VALUE!</v>
          </cell>
          <cell r="D1773" t="e">
            <v>#VALUE!</v>
          </cell>
          <cell r="E1773" t="e">
            <v>#VALUE!</v>
          </cell>
        </row>
        <row r="1774">
          <cell r="B1774" t="e">
            <v>#VALUE!</v>
          </cell>
          <cell r="C1774" t="e">
            <v>#VALUE!</v>
          </cell>
          <cell r="D1774" t="e">
            <v>#VALUE!</v>
          </cell>
          <cell r="E1774" t="e">
            <v>#VALUE!</v>
          </cell>
        </row>
        <row r="1775">
          <cell r="B1775" t="e">
            <v>#VALUE!</v>
          </cell>
          <cell r="C1775" t="e">
            <v>#VALUE!</v>
          </cell>
          <cell r="D1775" t="e">
            <v>#VALUE!</v>
          </cell>
          <cell r="E1775" t="e">
            <v>#VALUE!</v>
          </cell>
        </row>
        <row r="1776">
          <cell r="B1776" t="e">
            <v>#VALUE!</v>
          </cell>
          <cell r="C1776" t="e">
            <v>#VALUE!</v>
          </cell>
          <cell r="D1776" t="e">
            <v>#VALUE!</v>
          </cell>
          <cell r="E1776" t="e">
            <v>#VALUE!</v>
          </cell>
        </row>
        <row r="1777">
          <cell r="B1777" t="e">
            <v>#VALUE!</v>
          </cell>
          <cell r="C1777" t="e">
            <v>#VALUE!</v>
          </cell>
          <cell r="D1777" t="e">
            <v>#VALUE!</v>
          </cell>
          <cell r="E1777" t="e">
            <v>#VALUE!</v>
          </cell>
        </row>
        <row r="1778">
          <cell r="B1778" t="e">
            <v>#VALUE!</v>
          </cell>
          <cell r="C1778" t="e">
            <v>#VALUE!</v>
          </cell>
          <cell r="D1778" t="e">
            <v>#VALUE!</v>
          </cell>
          <cell r="E1778" t="e">
            <v>#VALUE!</v>
          </cell>
        </row>
        <row r="1779">
          <cell r="B1779" t="e">
            <v>#VALUE!</v>
          </cell>
          <cell r="C1779" t="e">
            <v>#VALUE!</v>
          </cell>
          <cell r="D1779" t="e">
            <v>#VALUE!</v>
          </cell>
          <cell r="E1779" t="e">
            <v>#VALUE!</v>
          </cell>
        </row>
        <row r="1780">
          <cell r="B1780" t="e">
            <v>#VALUE!</v>
          </cell>
          <cell r="C1780" t="e">
            <v>#VALUE!</v>
          </cell>
          <cell r="D1780" t="e">
            <v>#VALUE!</v>
          </cell>
          <cell r="E1780" t="e">
            <v>#VALUE!</v>
          </cell>
        </row>
        <row r="1781">
          <cell r="B1781" t="e">
            <v>#VALUE!</v>
          </cell>
          <cell r="C1781" t="e">
            <v>#VALUE!</v>
          </cell>
          <cell r="D1781" t="e">
            <v>#VALUE!</v>
          </cell>
          <cell r="E1781" t="e">
            <v>#VALUE!</v>
          </cell>
        </row>
        <row r="1782">
          <cell r="B1782" t="e">
            <v>#VALUE!</v>
          </cell>
          <cell r="C1782" t="e">
            <v>#VALUE!</v>
          </cell>
          <cell r="D1782" t="e">
            <v>#VALUE!</v>
          </cell>
          <cell r="E1782" t="e">
            <v>#VALUE!</v>
          </cell>
        </row>
        <row r="1783">
          <cell r="B1783" t="e">
            <v>#VALUE!</v>
          </cell>
          <cell r="C1783" t="e">
            <v>#VALUE!</v>
          </cell>
          <cell r="D1783" t="e">
            <v>#VALUE!</v>
          </cell>
          <cell r="E1783" t="e">
            <v>#VALUE!</v>
          </cell>
        </row>
        <row r="1784">
          <cell r="B1784" t="e">
            <v>#VALUE!</v>
          </cell>
          <cell r="C1784" t="e">
            <v>#VALUE!</v>
          </cell>
          <cell r="D1784" t="e">
            <v>#VALUE!</v>
          </cell>
          <cell r="E1784" t="e">
            <v>#VALUE!</v>
          </cell>
        </row>
        <row r="1785">
          <cell r="B1785" t="e">
            <v>#VALUE!</v>
          </cell>
          <cell r="C1785" t="e">
            <v>#VALUE!</v>
          </cell>
          <cell r="D1785" t="e">
            <v>#VALUE!</v>
          </cell>
          <cell r="E1785" t="e">
            <v>#VALUE!</v>
          </cell>
        </row>
        <row r="1786">
          <cell r="B1786" t="e">
            <v>#VALUE!</v>
          </cell>
          <cell r="C1786" t="e">
            <v>#VALUE!</v>
          </cell>
          <cell r="D1786" t="e">
            <v>#VALUE!</v>
          </cell>
          <cell r="E1786" t="e">
            <v>#VALUE!</v>
          </cell>
        </row>
        <row r="1787">
          <cell r="B1787" t="e">
            <v>#VALUE!</v>
          </cell>
          <cell r="C1787" t="e">
            <v>#VALUE!</v>
          </cell>
          <cell r="D1787" t="e">
            <v>#VALUE!</v>
          </cell>
          <cell r="E1787" t="e">
            <v>#VALUE!</v>
          </cell>
        </row>
        <row r="1788">
          <cell r="B1788" t="e">
            <v>#VALUE!</v>
          </cell>
          <cell r="C1788" t="e">
            <v>#VALUE!</v>
          </cell>
          <cell r="D1788" t="e">
            <v>#VALUE!</v>
          </cell>
          <cell r="E1788" t="e">
            <v>#VALUE!</v>
          </cell>
        </row>
        <row r="1789">
          <cell r="B1789" t="e">
            <v>#VALUE!</v>
          </cell>
          <cell r="C1789" t="e">
            <v>#VALUE!</v>
          </cell>
          <cell r="D1789" t="e">
            <v>#VALUE!</v>
          </cell>
          <cell r="E1789" t="e">
            <v>#VALUE!</v>
          </cell>
        </row>
        <row r="1790">
          <cell r="B1790" t="e">
            <v>#VALUE!</v>
          </cell>
          <cell r="C1790" t="e">
            <v>#VALUE!</v>
          </cell>
          <cell r="D1790" t="e">
            <v>#VALUE!</v>
          </cell>
          <cell r="E1790" t="e">
            <v>#VALUE!</v>
          </cell>
        </row>
        <row r="1791">
          <cell r="B1791" t="e">
            <v>#VALUE!</v>
          </cell>
          <cell r="C1791" t="e">
            <v>#VALUE!</v>
          </cell>
          <cell r="D1791" t="e">
            <v>#VALUE!</v>
          </cell>
          <cell r="E1791" t="e">
            <v>#VALUE!</v>
          </cell>
        </row>
        <row r="1792">
          <cell r="B1792" t="e">
            <v>#VALUE!</v>
          </cell>
          <cell r="C1792" t="e">
            <v>#VALUE!</v>
          </cell>
          <cell r="D1792" t="e">
            <v>#VALUE!</v>
          </cell>
          <cell r="E1792" t="e">
            <v>#VALUE!</v>
          </cell>
        </row>
        <row r="1793">
          <cell r="B1793" t="e">
            <v>#VALUE!</v>
          </cell>
          <cell r="C1793" t="e">
            <v>#VALUE!</v>
          </cell>
          <cell r="D1793" t="e">
            <v>#VALUE!</v>
          </cell>
          <cell r="E1793" t="e">
            <v>#VALUE!</v>
          </cell>
        </row>
        <row r="1794">
          <cell r="B1794" t="e">
            <v>#VALUE!</v>
          </cell>
          <cell r="C1794" t="e">
            <v>#VALUE!</v>
          </cell>
          <cell r="D1794" t="e">
            <v>#VALUE!</v>
          </cell>
          <cell r="E1794" t="e">
            <v>#VALUE!</v>
          </cell>
        </row>
        <row r="1795">
          <cell r="B1795" t="e">
            <v>#VALUE!</v>
          </cell>
          <cell r="C1795" t="e">
            <v>#VALUE!</v>
          </cell>
          <cell r="D1795" t="e">
            <v>#VALUE!</v>
          </cell>
          <cell r="E1795" t="e">
            <v>#VALUE!</v>
          </cell>
        </row>
        <row r="1796">
          <cell r="B1796" t="e">
            <v>#VALUE!</v>
          </cell>
          <cell r="C1796" t="e">
            <v>#VALUE!</v>
          </cell>
          <cell r="D1796" t="e">
            <v>#VALUE!</v>
          </cell>
          <cell r="E1796" t="e">
            <v>#VALUE!</v>
          </cell>
        </row>
        <row r="1797">
          <cell r="B1797" t="e">
            <v>#VALUE!</v>
          </cell>
          <cell r="C1797" t="e">
            <v>#VALUE!</v>
          </cell>
          <cell r="D1797" t="e">
            <v>#VALUE!</v>
          </cell>
          <cell r="E1797" t="e">
            <v>#VALUE!</v>
          </cell>
        </row>
        <row r="1798">
          <cell r="B1798" t="e">
            <v>#VALUE!</v>
          </cell>
          <cell r="C1798" t="e">
            <v>#VALUE!</v>
          </cell>
          <cell r="D1798" t="e">
            <v>#VALUE!</v>
          </cell>
          <cell r="E1798" t="e">
            <v>#VALUE!</v>
          </cell>
        </row>
        <row r="1799">
          <cell r="B1799" t="e">
            <v>#VALUE!</v>
          </cell>
          <cell r="C1799" t="e">
            <v>#VALUE!</v>
          </cell>
          <cell r="D1799" t="e">
            <v>#VALUE!</v>
          </cell>
          <cell r="E1799" t="e">
            <v>#VALUE!</v>
          </cell>
        </row>
        <row r="1800">
          <cell r="B1800" t="e">
            <v>#VALUE!</v>
          </cell>
          <cell r="C1800" t="e">
            <v>#VALUE!</v>
          </cell>
          <cell r="D1800" t="e">
            <v>#VALUE!</v>
          </cell>
          <cell r="E1800" t="e">
            <v>#VALUE!</v>
          </cell>
        </row>
        <row r="1801">
          <cell r="B1801" t="e">
            <v>#VALUE!</v>
          </cell>
          <cell r="C1801" t="e">
            <v>#VALUE!</v>
          </cell>
          <cell r="D1801" t="e">
            <v>#VALUE!</v>
          </cell>
          <cell r="E1801" t="e">
            <v>#VALUE!</v>
          </cell>
        </row>
        <row r="1802">
          <cell r="B1802" t="e">
            <v>#VALUE!</v>
          </cell>
          <cell r="C1802" t="e">
            <v>#VALUE!</v>
          </cell>
          <cell r="D1802" t="e">
            <v>#VALUE!</v>
          </cell>
          <cell r="E1802" t="e">
            <v>#VALUE!</v>
          </cell>
        </row>
        <row r="1803">
          <cell r="B1803" t="e">
            <v>#VALUE!</v>
          </cell>
          <cell r="C1803" t="e">
            <v>#VALUE!</v>
          </cell>
          <cell r="D1803" t="e">
            <v>#VALUE!</v>
          </cell>
          <cell r="E1803" t="e">
            <v>#VALUE!</v>
          </cell>
        </row>
        <row r="1804">
          <cell r="B1804" t="e">
            <v>#VALUE!</v>
          </cell>
          <cell r="C1804" t="e">
            <v>#VALUE!</v>
          </cell>
          <cell r="D1804" t="e">
            <v>#VALUE!</v>
          </cell>
          <cell r="E1804" t="e">
            <v>#VALUE!</v>
          </cell>
        </row>
        <row r="1805">
          <cell r="B1805" t="e">
            <v>#VALUE!</v>
          </cell>
          <cell r="C1805" t="e">
            <v>#VALUE!</v>
          </cell>
          <cell r="D1805" t="e">
            <v>#VALUE!</v>
          </cell>
          <cell r="E1805" t="e">
            <v>#VALUE!</v>
          </cell>
        </row>
        <row r="1806">
          <cell r="B1806" t="e">
            <v>#VALUE!</v>
          </cell>
          <cell r="C1806" t="e">
            <v>#VALUE!</v>
          </cell>
          <cell r="D1806" t="e">
            <v>#VALUE!</v>
          </cell>
          <cell r="E1806" t="e">
            <v>#VALUE!</v>
          </cell>
        </row>
        <row r="1807">
          <cell r="B1807" t="e">
            <v>#VALUE!</v>
          </cell>
          <cell r="C1807" t="e">
            <v>#VALUE!</v>
          </cell>
          <cell r="D1807" t="e">
            <v>#VALUE!</v>
          </cell>
          <cell r="E1807" t="e">
            <v>#VALUE!</v>
          </cell>
        </row>
        <row r="1808">
          <cell r="B1808" t="e">
            <v>#VALUE!</v>
          </cell>
          <cell r="C1808" t="e">
            <v>#VALUE!</v>
          </cell>
          <cell r="D1808" t="e">
            <v>#VALUE!</v>
          </cell>
          <cell r="E1808" t="e">
            <v>#VALUE!</v>
          </cell>
        </row>
        <row r="1809">
          <cell r="B1809" t="e">
            <v>#VALUE!</v>
          </cell>
          <cell r="C1809" t="e">
            <v>#VALUE!</v>
          </cell>
          <cell r="D1809" t="e">
            <v>#VALUE!</v>
          </cell>
          <cell r="E1809" t="e">
            <v>#VALUE!</v>
          </cell>
        </row>
        <row r="1810">
          <cell r="B1810" t="e">
            <v>#VALUE!</v>
          </cell>
          <cell r="C1810" t="e">
            <v>#VALUE!</v>
          </cell>
          <cell r="D1810" t="e">
            <v>#VALUE!</v>
          </cell>
          <cell r="E1810" t="e">
            <v>#VALUE!</v>
          </cell>
        </row>
        <row r="1811">
          <cell r="B1811" t="e">
            <v>#VALUE!</v>
          </cell>
          <cell r="C1811" t="e">
            <v>#VALUE!</v>
          </cell>
          <cell r="D1811" t="e">
            <v>#VALUE!</v>
          </cell>
          <cell r="E1811" t="e">
            <v>#VALUE!</v>
          </cell>
        </row>
        <row r="1812">
          <cell r="B1812" t="e">
            <v>#VALUE!</v>
          </cell>
          <cell r="C1812" t="e">
            <v>#VALUE!</v>
          </cell>
          <cell r="D1812" t="e">
            <v>#VALUE!</v>
          </cell>
          <cell r="E1812" t="e">
            <v>#VALUE!</v>
          </cell>
        </row>
        <row r="1813">
          <cell r="B1813" t="e">
            <v>#VALUE!</v>
          </cell>
          <cell r="C1813" t="e">
            <v>#VALUE!</v>
          </cell>
          <cell r="D1813" t="e">
            <v>#VALUE!</v>
          </cell>
          <cell r="E1813" t="e">
            <v>#VALUE!</v>
          </cell>
        </row>
        <row r="1814">
          <cell r="B1814" t="e">
            <v>#VALUE!</v>
          </cell>
          <cell r="C1814" t="e">
            <v>#VALUE!</v>
          </cell>
          <cell r="D1814" t="e">
            <v>#VALUE!</v>
          </cell>
          <cell r="E1814" t="e">
            <v>#VALUE!</v>
          </cell>
        </row>
        <row r="1815">
          <cell r="B1815" t="e">
            <v>#VALUE!</v>
          </cell>
          <cell r="C1815" t="e">
            <v>#VALUE!</v>
          </cell>
          <cell r="D1815" t="e">
            <v>#VALUE!</v>
          </cell>
          <cell r="E1815" t="e">
            <v>#VALUE!</v>
          </cell>
        </row>
        <row r="1816">
          <cell r="B1816" t="e">
            <v>#VALUE!</v>
          </cell>
          <cell r="C1816" t="e">
            <v>#VALUE!</v>
          </cell>
          <cell r="D1816" t="e">
            <v>#VALUE!</v>
          </cell>
          <cell r="E1816" t="e">
            <v>#VALUE!</v>
          </cell>
        </row>
        <row r="1817">
          <cell r="B1817" t="e">
            <v>#VALUE!</v>
          </cell>
          <cell r="C1817" t="e">
            <v>#VALUE!</v>
          </cell>
          <cell r="D1817" t="e">
            <v>#VALUE!</v>
          </cell>
          <cell r="E1817" t="e">
            <v>#VALUE!</v>
          </cell>
        </row>
        <row r="1818">
          <cell r="B1818" t="e">
            <v>#VALUE!</v>
          </cell>
          <cell r="C1818" t="e">
            <v>#VALUE!</v>
          </cell>
          <cell r="D1818" t="e">
            <v>#VALUE!</v>
          </cell>
          <cell r="E1818" t="e">
            <v>#VALUE!</v>
          </cell>
        </row>
        <row r="1819">
          <cell r="B1819" t="e">
            <v>#VALUE!</v>
          </cell>
          <cell r="C1819" t="e">
            <v>#VALUE!</v>
          </cell>
          <cell r="D1819" t="e">
            <v>#VALUE!</v>
          </cell>
          <cell r="E1819" t="e">
            <v>#VALUE!</v>
          </cell>
        </row>
        <row r="1820">
          <cell r="B1820" t="e">
            <v>#VALUE!</v>
          </cell>
          <cell r="C1820" t="e">
            <v>#VALUE!</v>
          </cell>
          <cell r="D1820" t="e">
            <v>#VALUE!</v>
          </cell>
          <cell r="E1820" t="e">
            <v>#VALUE!</v>
          </cell>
        </row>
        <row r="1821">
          <cell r="B1821" t="e">
            <v>#VALUE!</v>
          </cell>
          <cell r="C1821" t="e">
            <v>#VALUE!</v>
          </cell>
          <cell r="D1821" t="e">
            <v>#VALUE!</v>
          </cell>
          <cell r="E1821" t="e">
            <v>#VALUE!</v>
          </cell>
        </row>
        <row r="1822">
          <cell r="B1822" t="e">
            <v>#VALUE!</v>
          </cell>
          <cell r="C1822" t="e">
            <v>#VALUE!</v>
          </cell>
          <cell r="D1822" t="e">
            <v>#VALUE!</v>
          </cell>
          <cell r="E1822" t="e">
            <v>#VALUE!</v>
          </cell>
        </row>
        <row r="1823">
          <cell r="B1823" t="e">
            <v>#VALUE!</v>
          </cell>
          <cell r="C1823" t="e">
            <v>#VALUE!</v>
          </cell>
          <cell r="D1823" t="e">
            <v>#VALUE!</v>
          </cell>
          <cell r="E1823" t="e">
            <v>#VALUE!</v>
          </cell>
        </row>
        <row r="1824">
          <cell r="B1824" t="e">
            <v>#VALUE!</v>
          </cell>
          <cell r="C1824" t="e">
            <v>#VALUE!</v>
          </cell>
          <cell r="D1824" t="e">
            <v>#VALUE!</v>
          </cell>
          <cell r="E1824" t="e">
            <v>#VALUE!</v>
          </cell>
        </row>
        <row r="1825">
          <cell r="B1825" t="e">
            <v>#VALUE!</v>
          </cell>
          <cell r="C1825" t="e">
            <v>#VALUE!</v>
          </cell>
          <cell r="D1825" t="e">
            <v>#VALUE!</v>
          </cell>
          <cell r="E1825" t="e">
            <v>#VALUE!</v>
          </cell>
        </row>
        <row r="1826">
          <cell r="B1826" t="e">
            <v>#VALUE!</v>
          </cell>
          <cell r="C1826" t="e">
            <v>#VALUE!</v>
          </cell>
          <cell r="D1826" t="e">
            <v>#VALUE!</v>
          </cell>
          <cell r="E1826" t="e">
            <v>#VALUE!</v>
          </cell>
        </row>
        <row r="1827">
          <cell r="B1827" t="e">
            <v>#VALUE!</v>
          </cell>
          <cell r="C1827" t="e">
            <v>#VALUE!</v>
          </cell>
          <cell r="D1827" t="e">
            <v>#VALUE!</v>
          </cell>
          <cell r="E1827" t="e">
            <v>#VALUE!</v>
          </cell>
        </row>
        <row r="1828">
          <cell r="B1828" t="e">
            <v>#VALUE!</v>
          </cell>
          <cell r="C1828" t="e">
            <v>#VALUE!</v>
          </cell>
          <cell r="D1828" t="e">
            <v>#VALUE!</v>
          </cell>
          <cell r="E1828" t="e">
            <v>#VALUE!</v>
          </cell>
        </row>
        <row r="1829">
          <cell r="B1829" t="e">
            <v>#VALUE!</v>
          </cell>
          <cell r="C1829" t="e">
            <v>#VALUE!</v>
          </cell>
          <cell r="D1829" t="e">
            <v>#VALUE!</v>
          </cell>
          <cell r="E1829" t="e">
            <v>#VALUE!</v>
          </cell>
        </row>
        <row r="1830">
          <cell r="B1830" t="e">
            <v>#VALUE!</v>
          </cell>
          <cell r="C1830" t="e">
            <v>#VALUE!</v>
          </cell>
          <cell r="D1830" t="e">
            <v>#VALUE!</v>
          </cell>
          <cell r="E1830" t="e">
            <v>#VALUE!</v>
          </cell>
        </row>
        <row r="1831">
          <cell r="B1831" t="e">
            <v>#VALUE!</v>
          </cell>
          <cell r="C1831" t="e">
            <v>#VALUE!</v>
          </cell>
          <cell r="D1831" t="e">
            <v>#VALUE!</v>
          </cell>
          <cell r="E1831" t="e">
            <v>#VALUE!</v>
          </cell>
        </row>
        <row r="1832">
          <cell r="B1832" t="e">
            <v>#VALUE!</v>
          </cell>
          <cell r="C1832" t="e">
            <v>#VALUE!</v>
          </cell>
          <cell r="D1832" t="e">
            <v>#VALUE!</v>
          </cell>
          <cell r="E1832" t="e">
            <v>#VALUE!</v>
          </cell>
        </row>
        <row r="1833">
          <cell r="B1833" t="e">
            <v>#VALUE!</v>
          </cell>
          <cell r="C1833" t="e">
            <v>#VALUE!</v>
          </cell>
          <cell r="D1833" t="e">
            <v>#VALUE!</v>
          </cell>
          <cell r="E1833" t="e">
            <v>#VALUE!</v>
          </cell>
        </row>
        <row r="1834">
          <cell r="B1834" t="e">
            <v>#VALUE!</v>
          </cell>
          <cell r="C1834" t="e">
            <v>#VALUE!</v>
          </cell>
          <cell r="D1834" t="e">
            <v>#VALUE!</v>
          </cell>
          <cell r="E1834" t="e">
            <v>#VALUE!</v>
          </cell>
        </row>
        <row r="1835">
          <cell r="B1835" t="e">
            <v>#VALUE!</v>
          </cell>
          <cell r="C1835" t="e">
            <v>#VALUE!</v>
          </cell>
          <cell r="D1835" t="e">
            <v>#VALUE!</v>
          </cell>
          <cell r="E1835" t="e">
            <v>#VALUE!</v>
          </cell>
        </row>
        <row r="1836">
          <cell r="B1836" t="e">
            <v>#VALUE!</v>
          </cell>
          <cell r="C1836" t="e">
            <v>#VALUE!</v>
          </cell>
          <cell r="D1836" t="e">
            <v>#VALUE!</v>
          </cell>
          <cell r="E1836" t="e">
            <v>#VALUE!</v>
          </cell>
        </row>
        <row r="1837">
          <cell r="B1837" t="e">
            <v>#VALUE!</v>
          </cell>
          <cell r="C1837" t="e">
            <v>#VALUE!</v>
          </cell>
          <cell r="D1837" t="e">
            <v>#VALUE!</v>
          </cell>
          <cell r="E1837" t="e">
            <v>#VALUE!</v>
          </cell>
        </row>
        <row r="1838">
          <cell r="B1838" t="e">
            <v>#VALUE!</v>
          </cell>
          <cell r="C1838" t="e">
            <v>#VALUE!</v>
          </cell>
          <cell r="D1838" t="e">
            <v>#VALUE!</v>
          </cell>
          <cell r="E1838" t="e">
            <v>#VALUE!</v>
          </cell>
        </row>
        <row r="1839">
          <cell r="B1839" t="e">
            <v>#VALUE!</v>
          </cell>
          <cell r="C1839" t="e">
            <v>#VALUE!</v>
          </cell>
          <cell r="D1839" t="e">
            <v>#VALUE!</v>
          </cell>
          <cell r="E1839" t="e">
            <v>#VALUE!</v>
          </cell>
        </row>
        <row r="1840">
          <cell r="B1840" t="e">
            <v>#VALUE!</v>
          </cell>
          <cell r="C1840" t="e">
            <v>#VALUE!</v>
          </cell>
          <cell r="D1840" t="e">
            <v>#VALUE!</v>
          </cell>
          <cell r="E1840" t="e">
            <v>#VALUE!</v>
          </cell>
        </row>
        <row r="1841">
          <cell r="B1841" t="e">
            <v>#VALUE!</v>
          </cell>
          <cell r="C1841" t="e">
            <v>#VALUE!</v>
          </cell>
          <cell r="D1841" t="e">
            <v>#VALUE!</v>
          </cell>
          <cell r="E1841" t="e">
            <v>#VALUE!</v>
          </cell>
        </row>
        <row r="1842">
          <cell r="B1842" t="e">
            <v>#VALUE!</v>
          </cell>
          <cell r="C1842" t="e">
            <v>#VALUE!</v>
          </cell>
          <cell r="D1842" t="e">
            <v>#VALUE!</v>
          </cell>
          <cell r="E1842" t="e">
            <v>#VALUE!</v>
          </cell>
        </row>
        <row r="1843">
          <cell r="B1843" t="e">
            <v>#VALUE!</v>
          </cell>
          <cell r="C1843" t="e">
            <v>#VALUE!</v>
          </cell>
          <cell r="D1843" t="e">
            <v>#VALUE!</v>
          </cell>
          <cell r="E1843" t="e">
            <v>#VALUE!</v>
          </cell>
        </row>
        <row r="1844">
          <cell r="B1844" t="e">
            <v>#VALUE!</v>
          </cell>
          <cell r="C1844" t="e">
            <v>#VALUE!</v>
          </cell>
          <cell r="D1844" t="e">
            <v>#VALUE!</v>
          </cell>
          <cell r="E1844" t="e">
            <v>#VALUE!</v>
          </cell>
        </row>
        <row r="1845">
          <cell r="B1845" t="e">
            <v>#VALUE!</v>
          </cell>
          <cell r="C1845" t="e">
            <v>#VALUE!</v>
          </cell>
          <cell r="D1845" t="e">
            <v>#VALUE!</v>
          </cell>
          <cell r="E1845" t="e">
            <v>#VALUE!</v>
          </cell>
        </row>
        <row r="1846">
          <cell r="B1846" t="e">
            <v>#VALUE!</v>
          </cell>
          <cell r="C1846" t="e">
            <v>#VALUE!</v>
          </cell>
          <cell r="D1846" t="e">
            <v>#VALUE!</v>
          </cell>
          <cell r="E1846" t="e">
            <v>#VALUE!</v>
          </cell>
        </row>
        <row r="1847">
          <cell r="B1847" t="e">
            <v>#VALUE!</v>
          </cell>
          <cell r="C1847" t="e">
            <v>#VALUE!</v>
          </cell>
          <cell r="D1847" t="e">
            <v>#VALUE!</v>
          </cell>
          <cell r="E1847" t="e">
            <v>#VALUE!</v>
          </cell>
        </row>
        <row r="1848">
          <cell r="B1848" t="e">
            <v>#VALUE!</v>
          </cell>
          <cell r="C1848" t="e">
            <v>#VALUE!</v>
          </cell>
          <cell r="D1848" t="e">
            <v>#VALUE!</v>
          </cell>
          <cell r="E1848" t="e">
            <v>#VALUE!</v>
          </cell>
        </row>
        <row r="1849">
          <cell r="B1849" t="e">
            <v>#VALUE!</v>
          </cell>
          <cell r="C1849" t="e">
            <v>#VALUE!</v>
          </cell>
          <cell r="D1849" t="e">
            <v>#VALUE!</v>
          </cell>
          <cell r="E1849" t="e">
            <v>#VALUE!</v>
          </cell>
        </row>
        <row r="1850">
          <cell r="B1850" t="e">
            <v>#VALUE!</v>
          </cell>
          <cell r="C1850" t="e">
            <v>#VALUE!</v>
          </cell>
          <cell r="D1850" t="e">
            <v>#VALUE!</v>
          </cell>
          <cell r="E1850" t="e">
            <v>#VALUE!</v>
          </cell>
        </row>
        <row r="1851">
          <cell r="B1851" t="e">
            <v>#VALUE!</v>
          </cell>
          <cell r="C1851" t="e">
            <v>#VALUE!</v>
          </cell>
          <cell r="D1851" t="e">
            <v>#VALUE!</v>
          </cell>
          <cell r="E1851" t="e">
            <v>#VALUE!</v>
          </cell>
        </row>
        <row r="1852">
          <cell r="B1852" t="e">
            <v>#VALUE!</v>
          </cell>
          <cell r="C1852" t="e">
            <v>#VALUE!</v>
          </cell>
          <cell r="D1852" t="e">
            <v>#VALUE!</v>
          </cell>
          <cell r="E1852" t="e">
            <v>#VALUE!</v>
          </cell>
        </row>
        <row r="1853">
          <cell r="B1853" t="e">
            <v>#VALUE!</v>
          </cell>
          <cell r="C1853" t="e">
            <v>#VALUE!</v>
          </cell>
          <cell r="D1853" t="e">
            <v>#VALUE!</v>
          </cell>
          <cell r="E1853" t="e">
            <v>#VALUE!</v>
          </cell>
        </row>
        <row r="1854">
          <cell r="B1854" t="e">
            <v>#VALUE!</v>
          </cell>
          <cell r="C1854" t="e">
            <v>#VALUE!</v>
          </cell>
          <cell r="D1854" t="e">
            <v>#VALUE!</v>
          </cell>
          <cell r="E1854" t="e">
            <v>#VALUE!</v>
          </cell>
        </row>
        <row r="1855">
          <cell r="B1855" t="e">
            <v>#VALUE!</v>
          </cell>
          <cell r="C1855" t="e">
            <v>#VALUE!</v>
          </cell>
          <cell r="D1855" t="e">
            <v>#VALUE!</v>
          </cell>
          <cell r="E1855" t="e">
            <v>#VALUE!</v>
          </cell>
        </row>
        <row r="1856">
          <cell r="B1856" t="e">
            <v>#VALUE!</v>
          </cell>
          <cell r="C1856" t="e">
            <v>#VALUE!</v>
          </cell>
          <cell r="D1856" t="e">
            <v>#VALUE!</v>
          </cell>
          <cell r="E1856" t="e">
            <v>#VALUE!</v>
          </cell>
        </row>
        <row r="1857">
          <cell r="B1857" t="e">
            <v>#VALUE!</v>
          </cell>
          <cell r="C1857" t="e">
            <v>#VALUE!</v>
          </cell>
          <cell r="D1857" t="e">
            <v>#VALUE!</v>
          </cell>
          <cell r="E1857" t="e">
            <v>#VALUE!</v>
          </cell>
        </row>
        <row r="1858">
          <cell r="B1858" t="e">
            <v>#VALUE!</v>
          </cell>
          <cell r="C1858" t="e">
            <v>#VALUE!</v>
          </cell>
          <cell r="D1858" t="e">
            <v>#VALUE!</v>
          </cell>
          <cell r="E1858" t="e">
            <v>#VALUE!</v>
          </cell>
        </row>
        <row r="1859">
          <cell r="B1859" t="e">
            <v>#VALUE!</v>
          </cell>
          <cell r="C1859" t="e">
            <v>#VALUE!</v>
          </cell>
          <cell r="D1859" t="e">
            <v>#VALUE!</v>
          </cell>
          <cell r="E1859" t="e">
            <v>#VALUE!</v>
          </cell>
        </row>
        <row r="1860">
          <cell r="B1860" t="e">
            <v>#VALUE!</v>
          </cell>
          <cell r="C1860" t="e">
            <v>#VALUE!</v>
          </cell>
          <cell r="D1860" t="e">
            <v>#VALUE!</v>
          </cell>
          <cell r="E1860" t="e">
            <v>#VALUE!</v>
          </cell>
        </row>
        <row r="1861">
          <cell r="B1861" t="e">
            <v>#VALUE!</v>
          </cell>
          <cell r="C1861" t="e">
            <v>#VALUE!</v>
          </cell>
          <cell r="D1861" t="e">
            <v>#VALUE!</v>
          </cell>
          <cell r="E1861" t="e">
            <v>#VALUE!</v>
          </cell>
        </row>
        <row r="1862">
          <cell r="B1862" t="e">
            <v>#VALUE!</v>
          </cell>
          <cell r="C1862" t="e">
            <v>#VALUE!</v>
          </cell>
          <cell r="D1862" t="e">
            <v>#VALUE!</v>
          </cell>
          <cell r="E1862" t="e">
            <v>#VALUE!</v>
          </cell>
        </row>
        <row r="1863">
          <cell r="B1863" t="e">
            <v>#VALUE!</v>
          </cell>
          <cell r="C1863" t="e">
            <v>#VALUE!</v>
          </cell>
          <cell r="D1863" t="e">
            <v>#VALUE!</v>
          </cell>
          <cell r="E1863" t="e">
            <v>#VALUE!</v>
          </cell>
        </row>
        <row r="1864">
          <cell r="B1864" t="e">
            <v>#VALUE!</v>
          </cell>
          <cell r="C1864" t="e">
            <v>#VALUE!</v>
          </cell>
          <cell r="D1864" t="e">
            <v>#VALUE!</v>
          </cell>
          <cell r="E1864" t="e">
            <v>#VALUE!</v>
          </cell>
        </row>
        <row r="1865">
          <cell r="B1865" t="e">
            <v>#VALUE!</v>
          </cell>
          <cell r="C1865" t="e">
            <v>#VALUE!</v>
          </cell>
          <cell r="D1865" t="e">
            <v>#VALUE!</v>
          </cell>
          <cell r="E1865" t="e">
            <v>#VALUE!</v>
          </cell>
        </row>
        <row r="1866">
          <cell r="B1866" t="e">
            <v>#VALUE!</v>
          </cell>
          <cell r="C1866" t="e">
            <v>#VALUE!</v>
          </cell>
          <cell r="D1866" t="e">
            <v>#VALUE!</v>
          </cell>
          <cell r="E1866" t="e">
            <v>#VALUE!</v>
          </cell>
        </row>
        <row r="1867">
          <cell r="B1867" t="e">
            <v>#VALUE!</v>
          </cell>
          <cell r="C1867" t="e">
            <v>#VALUE!</v>
          </cell>
          <cell r="D1867" t="e">
            <v>#VALUE!</v>
          </cell>
          <cell r="E1867" t="e">
            <v>#VALUE!</v>
          </cell>
        </row>
        <row r="1868">
          <cell r="B1868" t="e">
            <v>#VALUE!</v>
          </cell>
          <cell r="C1868" t="e">
            <v>#VALUE!</v>
          </cell>
          <cell r="D1868" t="e">
            <v>#VALUE!</v>
          </cell>
          <cell r="E1868" t="e">
            <v>#VALUE!</v>
          </cell>
        </row>
        <row r="1869">
          <cell r="B1869" t="e">
            <v>#VALUE!</v>
          </cell>
          <cell r="C1869" t="e">
            <v>#VALUE!</v>
          </cell>
          <cell r="D1869" t="e">
            <v>#VALUE!</v>
          </cell>
          <cell r="E1869" t="e">
            <v>#VALUE!</v>
          </cell>
        </row>
        <row r="1870">
          <cell r="B1870" t="e">
            <v>#VALUE!</v>
          </cell>
          <cell r="C1870" t="e">
            <v>#VALUE!</v>
          </cell>
          <cell r="D1870" t="e">
            <v>#VALUE!</v>
          </cell>
          <cell r="E1870" t="e">
            <v>#VALUE!</v>
          </cell>
        </row>
        <row r="1871">
          <cell r="B1871" t="e">
            <v>#VALUE!</v>
          </cell>
          <cell r="C1871" t="e">
            <v>#VALUE!</v>
          </cell>
          <cell r="D1871" t="e">
            <v>#VALUE!</v>
          </cell>
          <cell r="E1871" t="e">
            <v>#VALUE!</v>
          </cell>
        </row>
        <row r="1872">
          <cell r="B1872" t="e">
            <v>#VALUE!</v>
          </cell>
          <cell r="C1872" t="e">
            <v>#VALUE!</v>
          </cell>
          <cell r="D1872" t="e">
            <v>#VALUE!</v>
          </cell>
          <cell r="E1872" t="e">
            <v>#VALUE!</v>
          </cell>
        </row>
        <row r="1873">
          <cell r="B1873" t="e">
            <v>#VALUE!</v>
          </cell>
          <cell r="C1873" t="e">
            <v>#VALUE!</v>
          </cell>
          <cell r="D1873" t="e">
            <v>#VALUE!</v>
          </cell>
          <cell r="E1873" t="e">
            <v>#VALUE!</v>
          </cell>
        </row>
        <row r="1874">
          <cell r="B1874" t="e">
            <v>#VALUE!</v>
          </cell>
          <cell r="C1874" t="e">
            <v>#VALUE!</v>
          </cell>
          <cell r="D1874" t="e">
            <v>#VALUE!</v>
          </cell>
          <cell r="E1874" t="e">
            <v>#VALUE!</v>
          </cell>
        </row>
        <row r="1875">
          <cell r="B1875" t="e">
            <v>#VALUE!</v>
          </cell>
          <cell r="C1875" t="e">
            <v>#VALUE!</v>
          </cell>
          <cell r="D1875" t="e">
            <v>#VALUE!</v>
          </cell>
          <cell r="E1875" t="e">
            <v>#VALUE!</v>
          </cell>
        </row>
        <row r="1876">
          <cell r="B1876" t="e">
            <v>#VALUE!</v>
          </cell>
          <cell r="C1876" t="e">
            <v>#VALUE!</v>
          </cell>
          <cell r="D1876" t="e">
            <v>#VALUE!</v>
          </cell>
          <cell r="E1876" t="e">
            <v>#VALUE!</v>
          </cell>
        </row>
        <row r="1877">
          <cell r="B1877" t="e">
            <v>#VALUE!</v>
          </cell>
          <cell r="C1877" t="e">
            <v>#VALUE!</v>
          </cell>
          <cell r="D1877" t="e">
            <v>#VALUE!</v>
          </cell>
          <cell r="E1877" t="e">
            <v>#VALUE!</v>
          </cell>
        </row>
        <row r="1878">
          <cell r="B1878" t="e">
            <v>#VALUE!</v>
          </cell>
          <cell r="C1878" t="e">
            <v>#VALUE!</v>
          </cell>
          <cell r="D1878" t="e">
            <v>#VALUE!</v>
          </cell>
          <cell r="E1878" t="e">
            <v>#VALUE!</v>
          </cell>
        </row>
        <row r="1879">
          <cell r="B1879" t="e">
            <v>#VALUE!</v>
          </cell>
          <cell r="C1879" t="e">
            <v>#VALUE!</v>
          </cell>
          <cell r="D1879" t="e">
            <v>#VALUE!</v>
          </cell>
          <cell r="E1879" t="e">
            <v>#VALUE!</v>
          </cell>
        </row>
        <row r="1880">
          <cell r="B1880" t="e">
            <v>#VALUE!</v>
          </cell>
          <cell r="C1880" t="e">
            <v>#VALUE!</v>
          </cell>
          <cell r="D1880" t="e">
            <v>#VALUE!</v>
          </cell>
          <cell r="E1880" t="e">
            <v>#VALUE!</v>
          </cell>
        </row>
        <row r="1881">
          <cell r="B1881" t="e">
            <v>#VALUE!</v>
          </cell>
          <cell r="C1881" t="e">
            <v>#VALUE!</v>
          </cell>
          <cell r="D1881" t="e">
            <v>#VALUE!</v>
          </cell>
          <cell r="E1881" t="e">
            <v>#VALUE!</v>
          </cell>
        </row>
        <row r="1882">
          <cell r="B1882" t="e">
            <v>#VALUE!</v>
          </cell>
          <cell r="C1882" t="e">
            <v>#VALUE!</v>
          </cell>
          <cell r="D1882" t="e">
            <v>#VALUE!</v>
          </cell>
          <cell r="E1882" t="e">
            <v>#VALUE!</v>
          </cell>
        </row>
        <row r="1883">
          <cell r="B1883" t="e">
            <v>#VALUE!</v>
          </cell>
          <cell r="C1883" t="e">
            <v>#VALUE!</v>
          </cell>
          <cell r="D1883" t="e">
            <v>#VALUE!</v>
          </cell>
          <cell r="E1883" t="e">
            <v>#VALUE!</v>
          </cell>
        </row>
        <row r="1884">
          <cell r="B1884" t="e">
            <v>#VALUE!</v>
          </cell>
          <cell r="C1884" t="e">
            <v>#VALUE!</v>
          </cell>
          <cell r="D1884" t="e">
            <v>#VALUE!</v>
          </cell>
          <cell r="E1884" t="e">
            <v>#VALUE!</v>
          </cell>
        </row>
        <row r="1885">
          <cell r="B1885" t="e">
            <v>#VALUE!</v>
          </cell>
          <cell r="C1885" t="e">
            <v>#VALUE!</v>
          </cell>
          <cell r="D1885" t="e">
            <v>#VALUE!</v>
          </cell>
          <cell r="E1885" t="e">
            <v>#VALUE!</v>
          </cell>
        </row>
        <row r="1886">
          <cell r="B1886" t="e">
            <v>#VALUE!</v>
          </cell>
          <cell r="C1886" t="e">
            <v>#VALUE!</v>
          </cell>
          <cell r="D1886" t="e">
            <v>#VALUE!</v>
          </cell>
          <cell r="E1886" t="e">
            <v>#VALUE!</v>
          </cell>
        </row>
        <row r="1887">
          <cell r="B1887" t="e">
            <v>#VALUE!</v>
          </cell>
          <cell r="C1887" t="e">
            <v>#VALUE!</v>
          </cell>
          <cell r="D1887" t="e">
            <v>#VALUE!</v>
          </cell>
          <cell r="E1887" t="e">
            <v>#VALUE!</v>
          </cell>
        </row>
        <row r="1888">
          <cell r="B1888" t="e">
            <v>#VALUE!</v>
          </cell>
          <cell r="C1888" t="e">
            <v>#VALUE!</v>
          </cell>
          <cell r="D1888" t="e">
            <v>#VALUE!</v>
          </cell>
          <cell r="E1888" t="e">
            <v>#VALUE!</v>
          </cell>
        </row>
        <row r="1889">
          <cell r="B1889" t="e">
            <v>#VALUE!</v>
          </cell>
          <cell r="C1889" t="e">
            <v>#VALUE!</v>
          </cell>
          <cell r="D1889" t="e">
            <v>#VALUE!</v>
          </cell>
          <cell r="E1889" t="e">
            <v>#VALUE!</v>
          </cell>
        </row>
        <row r="1890">
          <cell r="B1890" t="e">
            <v>#VALUE!</v>
          </cell>
          <cell r="C1890" t="e">
            <v>#VALUE!</v>
          </cell>
          <cell r="D1890" t="e">
            <v>#VALUE!</v>
          </cell>
          <cell r="E1890" t="e">
            <v>#VALUE!</v>
          </cell>
        </row>
        <row r="1891">
          <cell r="B1891" t="e">
            <v>#VALUE!</v>
          </cell>
          <cell r="C1891" t="e">
            <v>#VALUE!</v>
          </cell>
          <cell r="D1891" t="e">
            <v>#VALUE!</v>
          </cell>
          <cell r="E1891" t="e">
            <v>#VALUE!</v>
          </cell>
        </row>
        <row r="1892">
          <cell r="B1892" t="e">
            <v>#VALUE!</v>
          </cell>
          <cell r="C1892" t="e">
            <v>#VALUE!</v>
          </cell>
          <cell r="D1892" t="e">
            <v>#VALUE!</v>
          </cell>
          <cell r="E1892" t="e">
            <v>#VALUE!</v>
          </cell>
        </row>
        <row r="1893">
          <cell r="B1893" t="e">
            <v>#VALUE!</v>
          </cell>
          <cell r="C1893" t="e">
            <v>#VALUE!</v>
          </cell>
          <cell r="D1893" t="e">
            <v>#VALUE!</v>
          </cell>
          <cell r="E1893" t="e">
            <v>#VALUE!</v>
          </cell>
        </row>
        <row r="1894">
          <cell r="B1894" t="e">
            <v>#VALUE!</v>
          </cell>
          <cell r="C1894" t="e">
            <v>#VALUE!</v>
          </cell>
          <cell r="D1894" t="e">
            <v>#VALUE!</v>
          </cell>
          <cell r="E1894" t="e">
            <v>#VALUE!</v>
          </cell>
        </row>
        <row r="1895">
          <cell r="B1895" t="e">
            <v>#VALUE!</v>
          </cell>
          <cell r="C1895" t="e">
            <v>#VALUE!</v>
          </cell>
          <cell r="D1895" t="e">
            <v>#VALUE!</v>
          </cell>
          <cell r="E1895" t="e">
            <v>#VALUE!</v>
          </cell>
        </row>
        <row r="1896">
          <cell r="B1896" t="e">
            <v>#VALUE!</v>
          </cell>
          <cell r="C1896" t="e">
            <v>#VALUE!</v>
          </cell>
          <cell r="D1896" t="e">
            <v>#VALUE!</v>
          </cell>
          <cell r="E1896" t="e">
            <v>#VALUE!</v>
          </cell>
        </row>
        <row r="1897">
          <cell r="B1897" t="e">
            <v>#VALUE!</v>
          </cell>
          <cell r="C1897" t="e">
            <v>#VALUE!</v>
          </cell>
          <cell r="D1897" t="e">
            <v>#VALUE!</v>
          </cell>
          <cell r="E1897" t="e">
            <v>#VALUE!</v>
          </cell>
        </row>
        <row r="1898">
          <cell r="B1898" t="e">
            <v>#VALUE!</v>
          </cell>
          <cell r="C1898" t="e">
            <v>#VALUE!</v>
          </cell>
          <cell r="D1898" t="e">
            <v>#VALUE!</v>
          </cell>
          <cell r="E1898" t="e">
            <v>#VALUE!</v>
          </cell>
        </row>
        <row r="1899">
          <cell r="B1899" t="e">
            <v>#VALUE!</v>
          </cell>
          <cell r="C1899" t="e">
            <v>#VALUE!</v>
          </cell>
          <cell r="D1899" t="e">
            <v>#VALUE!</v>
          </cell>
          <cell r="E1899" t="e">
            <v>#VALUE!</v>
          </cell>
        </row>
        <row r="1900">
          <cell r="B1900" t="e">
            <v>#VALUE!</v>
          </cell>
          <cell r="C1900" t="e">
            <v>#VALUE!</v>
          </cell>
          <cell r="D1900" t="e">
            <v>#VALUE!</v>
          </cell>
          <cell r="E1900" t="e">
            <v>#VALUE!</v>
          </cell>
        </row>
        <row r="1901">
          <cell r="B1901" t="e">
            <v>#VALUE!</v>
          </cell>
          <cell r="C1901" t="e">
            <v>#VALUE!</v>
          </cell>
          <cell r="D1901" t="e">
            <v>#VALUE!</v>
          </cell>
          <cell r="E1901" t="e">
            <v>#VALUE!</v>
          </cell>
        </row>
        <row r="1902">
          <cell r="B1902" t="e">
            <v>#VALUE!</v>
          </cell>
          <cell r="C1902" t="e">
            <v>#VALUE!</v>
          </cell>
          <cell r="D1902" t="e">
            <v>#VALUE!</v>
          </cell>
          <cell r="E1902" t="e">
            <v>#VALUE!</v>
          </cell>
        </row>
        <row r="1903">
          <cell r="B1903" t="e">
            <v>#VALUE!</v>
          </cell>
          <cell r="C1903" t="e">
            <v>#VALUE!</v>
          </cell>
          <cell r="D1903" t="e">
            <v>#VALUE!</v>
          </cell>
          <cell r="E1903" t="e">
            <v>#VALUE!</v>
          </cell>
        </row>
        <row r="1904">
          <cell r="B1904" t="e">
            <v>#VALUE!</v>
          </cell>
          <cell r="C1904" t="e">
            <v>#VALUE!</v>
          </cell>
          <cell r="D1904" t="e">
            <v>#VALUE!</v>
          </cell>
          <cell r="E1904" t="e">
            <v>#VALUE!</v>
          </cell>
        </row>
        <row r="1905">
          <cell r="B1905" t="e">
            <v>#VALUE!</v>
          </cell>
          <cell r="C1905" t="e">
            <v>#VALUE!</v>
          </cell>
          <cell r="D1905" t="e">
            <v>#VALUE!</v>
          </cell>
          <cell r="E1905" t="e">
            <v>#VALUE!</v>
          </cell>
        </row>
        <row r="1906">
          <cell r="B1906" t="e">
            <v>#VALUE!</v>
          </cell>
          <cell r="C1906" t="e">
            <v>#VALUE!</v>
          </cell>
          <cell r="D1906" t="e">
            <v>#VALUE!</v>
          </cell>
          <cell r="E1906" t="e">
            <v>#VALUE!</v>
          </cell>
        </row>
        <row r="1907">
          <cell r="B1907" t="e">
            <v>#VALUE!</v>
          </cell>
          <cell r="C1907" t="e">
            <v>#VALUE!</v>
          </cell>
          <cell r="D1907" t="e">
            <v>#VALUE!</v>
          </cell>
          <cell r="E1907" t="e">
            <v>#VALUE!</v>
          </cell>
        </row>
        <row r="1908">
          <cell r="B1908" t="e">
            <v>#VALUE!</v>
          </cell>
          <cell r="C1908" t="e">
            <v>#VALUE!</v>
          </cell>
          <cell r="D1908" t="e">
            <v>#VALUE!</v>
          </cell>
          <cell r="E1908" t="e">
            <v>#VALUE!</v>
          </cell>
        </row>
        <row r="1909">
          <cell r="B1909" t="e">
            <v>#VALUE!</v>
          </cell>
          <cell r="C1909" t="e">
            <v>#VALUE!</v>
          </cell>
          <cell r="D1909" t="e">
            <v>#VALUE!</v>
          </cell>
          <cell r="E1909" t="e">
            <v>#VALUE!</v>
          </cell>
        </row>
        <row r="1910">
          <cell r="B1910" t="e">
            <v>#VALUE!</v>
          </cell>
          <cell r="C1910" t="e">
            <v>#VALUE!</v>
          </cell>
          <cell r="D1910" t="e">
            <v>#VALUE!</v>
          </cell>
          <cell r="E1910" t="e">
            <v>#VALUE!</v>
          </cell>
        </row>
        <row r="1911">
          <cell r="B1911" t="e">
            <v>#VALUE!</v>
          </cell>
          <cell r="C1911" t="e">
            <v>#VALUE!</v>
          </cell>
          <cell r="D1911" t="e">
            <v>#VALUE!</v>
          </cell>
          <cell r="E1911" t="e">
            <v>#VALUE!</v>
          </cell>
        </row>
        <row r="1912">
          <cell r="B1912" t="e">
            <v>#VALUE!</v>
          </cell>
          <cell r="C1912" t="e">
            <v>#VALUE!</v>
          </cell>
          <cell r="D1912" t="e">
            <v>#VALUE!</v>
          </cell>
          <cell r="E1912" t="e">
            <v>#VALUE!</v>
          </cell>
        </row>
        <row r="1913">
          <cell r="B1913" t="e">
            <v>#VALUE!</v>
          </cell>
          <cell r="C1913" t="e">
            <v>#VALUE!</v>
          </cell>
          <cell r="D1913" t="e">
            <v>#VALUE!</v>
          </cell>
          <cell r="E1913" t="e">
            <v>#VALUE!</v>
          </cell>
        </row>
        <row r="1914">
          <cell r="B1914" t="e">
            <v>#VALUE!</v>
          </cell>
          <cell r="C1914" t="e">
            <v>#VALUE!</v>
          </cell>
          <cell r="D1914" t="e">
            <v>#VALUE!</v>
          </cell>
          <cell r="E1914" t="e">
            <v>#VALUE!</v>
          </cell>
        </row>
        <row r="1915">
          <cell r="B1915" t="e">
            <v>#VALUE!</v>
          </cell>
          <cell r="C1915" t="e">
            <v>#VALUE!</v>
          </cell>
          <cell r="D1915" t="e">
            <v>#VALUE!</v>
          </cell>
          <cell r="E1915" t="e">
            <v>#VALUE!</v>
          </cell>
        </row>
        <row r="1916">
          <cell r="B1916" t="e">
            <v>#VALUE!</v>
          </cell>
          <cell r="C1916" t="e">
            <v>#VALUE!</v>
          </cell>
          <cell r="D1916" t="e">
            <v>#VALUE!</v>
          </cell>
          <cell r="E1916" t="e">
            <v>#VALUE!</v>
          </cell>
        </row>
        <row r="1917">
          <cell r="B1917" t="e">
            <v>#VALUE!</v>
          </cell>
          <cell r="C1917" t="e">
            <v>#VALUE!</v>
          </cell>
          <cell r="D1917" t="e">
            <v>#VALUE!</v>
          </cell>
          <cell r="E1917" t="e">
            <v>#VALUE!</v>
          </cell>
        </row>
        <row r="1918">
          <cell r="B1918" t="e">
            <v>#VALUE!</v>
          </cell>
          <cell r="C1918" t="e">
            <v>#VALUE!</v>
          </cell>
          <cell r="D1918" t="e">
            <v>#VALUE!</v>
          </cell>
          <cell r="E1918" t="e">
            <v>#VALUE!</v>
          </cell>
        </row>
        <row r="1919">
          <cell r="B1919" t="e">
            <v>#VALUE!</v>
          </cell>
          <cell r="C1919" t="e">
            <v>#VALUE!</v>
          </cell>
          <cell r="D1919" t="e">
            <v>#VALUE!</v>
          </cell>
          <cell r="E1919" t="e">
            <v>#VALUE!</v>
          </cell>
        </row>
        <row r="1920">
          <cell r="B1920" t="e">
            <v>#VALUE!</v>
          </cell>
          <cell r="C1920" t="e">
            <v>#VALUE!</v>
          </cell>
          <cell r="D1920" t="e">
            <v>#VALUE!</v>
          </cell>
          <cell r="E1920" t="e">
            <v>#VALUE!</v>
          </cell>
        </row>
        <row r="1921">
          <cell r="B1921" t="e">
            <v>#VALUE!</v>
          </cell>
          <cell r="C1921" t="e">
            <v>#VALUE!</v>
          </cell>
          <cell r="D1921" t="e">
            <v>#VALUE!</v>
          </cell>
          <cell r="E1921" t="e">
            <v>#VALUE!</v>
          </cell>
        </row>
        <row r="1922">
          <cell r="B1922" t="e">
            <v>#VALUE!</v>
          </cell>
          <cell r="C1922" t="e">
            <v>#VALUE!</v>
          </cell>
          <cell r="D1922" t="e">
            <v>#VALUE!</v>
          </cell>
          <cell r="E1922" t="e">
            <v>#VALUE!</v>
          </cell>
        </row>
        <row r="1923">
          <cell r="B1923" t="e">
            <v>#VALUE!</v>
          </cell>
          <cell r="C1923" t="e">
            <v>#VALUE!</v>
          </cell>
          <cell r="D1923" t="e">
            <v>#VALUE!</v>
          </cell>
          <cell r="E1923" t="e">
            <v>#VALUE!</v>
          </cell>
        </row>
        <row r="1924">
          <cell r="B1924" t="e">
            <v>#VALUE!</v>
          </cell>
          <cell r="C1924" t="e">
            <v>#VALUE!</v>
          </cell>
          <cell r="D1924" t="e">
            <v>#VALUE!</v>
          </cell>
          <cell r="E1924" t="e">
            <v>#VALUE!</v>
          </cell>
        </row>
        <row r="1925">
          <cell r="B1925" t="e">
            <v>#VALUE!</v>
          </cell>
          <cell r="C1925" t="e">
            <v>#VALUE!</v>
          </cell>
          <cell r="D1925" t="e">
            <v>#VALUE!</v>
          </cell>
          <cell r="E1925" t="e">
            <v>#VALUE!</v>
          </cell>
        </row>
        <row r="1926">
          <cell r="B1926" t="e">
            <v>#VALUE!</v>
          </cell>
          <cell r="C1926" t="e">
            <v>#VALUE!</v>
          </cell>
          <cell r="D1926" t="e">
            <v>#VALUE!</v>
          </cell>
          <cell r="E1926" t="e">
            <v>#VALUE!</v>
          </cell>
        </row>
        <row r="1927">
          <cell r="B1927" t="e">
            <v>#VALUE!</v>
          </cell>
          <cell r="C1927" t="e">
            <v>#VALUE!</v>
          </cell>
          <cell r="D1927" t="e">
            <v>#VALUE!</v>
          </cell>
          <cell r="E1927" t="e">
            <v>#VALUE!</v>
          </cell>
        </row>
        <row r="1928">
          <cell r="B1928" t="e">
            <v>#VALUE!</v>
          </cell>
          <cell r="C1928" t="e">
            <v>#VALUE!</v>
          </cell>
          <cell r="D1928" t="e">
            <v>#VALUE!</v>
          </cell>
          <cell r="E1928" t="e">
            <v>#VALUE!</v>
          </cell>
        </row>
        <row r="1929">
          <cell r="B1929" t="e">
            <v>#VALUE!</v>
          </cell>
          <cell r="C1929" t="e">
            <v>#VALUE!</v>
          </cell>
          <cell r="D1929" t="e">
            <v>#VALUE!</v>
          </cell>
          <cell r="E1929" t="e">
            <v>#VALUE!</v>
          </cell>
        </row>
        <row r="1930">
          <cell r="B1930" t="e">
            <v>#VALUE!</v>
          </cell>
          <cell r="C1930" t="e">
            <v>#VALUE!</v>
          </cell>
          <cell r="D1930" t="e">
            <v>#VALUE!</v>
          </cell>
          <cell r="E1930" t="e">
            <v>#VALUE!</v>
          </cell>
        </row>
        <row r="1931">
          <cell r="B1931" t="e">
            <v>#VALUE!</v>
          </cell>
          <cell r="C1931" t="e">
            <v>#VALUE!</v>
          </cell>
          <cell r="D1931" t="e">
            <v>#VALUE!</v>
          </cell>
          <cell r="E1931" t="e">
            <v>#VALUE!</v>
          </cell>
        </row>
        <row r="1932">
          <cell r="B1932" t="e">
            <v>#VALUE!</v>
          </cell>
          <cell r="C1932" t="e">
            <v>#VALUE!</v>
          </cell>
          <cell r="D1932" t="e">
            <v>#VALUE!</v>
          </cell>
          <cell r="E1932" t="e">
            <v>#VALUE!</v>
          </cell>
        </row>
        <row r="1933">
          <cell r="B1933" t="e">
            <v>#VALUE!</v>
          </cell>
          <cell r="C1933" t="e">
            <v>#VALUE!</v>
          </cell>
          <cell r="D1933" t="e">
            <v>#VALUE!</v>
          </cell>
          <cell r="E1933" t="e">
            <v>#VALUE!</v>
          </cell>
        </row>
        <row r="1934">
          <cell r="B1934" t="e">
            <v>#VALUE!</v>
          </cell>
          <cell r="C1934" t="e">
            <v>#VALUE!</v>
          </cell>
          <cell r="D1934" t="e">
            <v>#VALUE!</v>
          </cell>
          <cell r="E1934" t="e">
            <v>#VALUE!</v>
          </cell>
        </row>
        <row r="1935">
          <cell r="B1935" t="e">
            <v>#VALUE!</v>
          </cell>
          <cell r="C1935" t="e">
            <v>#VALUE!</v>
          </cell>
          <cell r="D1935" t="e">
            <v>#VALUE!</v>
          </cell>
          <cell r="E1935" t="e">
            <v>#VALUE!</v>
          </cell>
        </row>
        <row r="1936">
          <cell r="B1936" t="e">
            <v>#VALUE!</v>
          </cell>
          <cell r="C1936" t="e">
            <v>#VALUE!</v>
          </cell>
          <cell r="D1936" t="e">
            <v>#VALUE!</v>
          </cell>
          <cell r="E1936" t="e">
            <v>#VALUE!</v>
          </cell>
        </row>
        <row r="1937">
          <cell r="B1937" t="e">
            <v>#VALUE!</v>
          </cell>
          <cell r="C1937" t="e">
            <v>#VALUE!</v>
          </cell>
          <cell r="D1937" t="e">
            <v>#VALUE!</v>
          </cell>
          <cell r="E1937" t="e">
            <v>#VALUE!</v>
          </cell>
        </row>
        <row r="1938">
          <cell r="B1938" t="e">
            <v>#VALUE!</v>
          </cell>
          <cell r="C1938" t="e">
            <v>#VALUE!</v>
          </cell>
          <cell r="D1938" t="e">
            <v>#VALUE!</v>
          </cell>
          <cell r="E1938" t="e">
            <v>#VALUE!</v>
          </cell>
        </row>
        <row r="1939">
          <cell r="B1939" t="e">
            <v>#VALUE!</v>
          </cell>
          <cell r="C1939" t="e">
            <v>#VALUE!</v>
          </cell>
          <cell r="D1939" t="e">
            <v>#VALUE!</v>
          </cell>
          <cell r="E1939" t="e">
            <v>#VALUE!</v>
          </cell>
        </row>
        <row r="1940">
          <cell r="B1940" t="e">
            <v>#VALUE!</v>
          </cell>
          <cell r="C1940" t="e">
            <v>#VALUE!</v>
          </cell>
          <cell r="D1940" t="e">
            <v>#VALUE!</v>
          </cell>
          <cell r="E1940" t="e">
            <v>#VALUE!</v>
          </cell>
        </row>
        <row r="1941">
          <cell r="B1941" t="e">
            <v>#VALUE!</v>
          </cell>
          <cell r="C1941" t="e">
            <v>#VALUE!</v>
          </cell>
          <cell r="D1941" t="e">
            <v>#VALUE!</v>
          </cell>
          <cell r="E1941" t="e">
            <v>#VALUE!</v>
          </cell>
        </row>
        <row r="1942">
          <cell r="B1942" t="e">
            <v>#VALUE!</v>
          </cell>
          <cell r="C1942" t="e">
            <v>#VALUE!</v>
          </cell>
          <cell r="D1942" t="e">
            <v>#VALUE!</v>
          </cell>
          <cell r="E1942" t="e">
            <v>#VALUE!</v>
          </cell>
        </row>
        <row r="1943">
          <cell r="B1943" t="e">
            <v>#VALUE!</v>
          </cell>
          <cell r="C1943" t="e">
            <v>#VALUE!</v>
          </cell>
          <cell r="D1943" t="e">
            <v>#VALUE!</v>
          </cell>
          <cell r="E1943" t="e">
            <v>#VALUE!</v>
          </cell>
        </row>
        <row r="1944">
          <cell r="B1944" t="e">
            <v>#VALUE!</v>
          </cell>
          <cell r="C1944" t="e">
            <v>#VALUE!</v>
          </cell>
          <cell r="D1944" t="e">
            <v>#VALUE!</v>
          </cell>
          <cell r="E1944" t="e">
            <v>#VALUE!</v>
          </cell>
        </row>
        <row r="1945">
          <cell r="B1945" t="e">
            <v>#VALUE!</v>
          </cell>
          <cell r="C1945" t="e">
            <v>#VALUE!</v>
          </cell>
          <cell r="D1945" t="e">
            <v>#VALUE!</v>
          </cell>
          <cell r="E1945" t="e">
            <v>#VALUE!</v>
          </cell>
        </row>
        <row r="1946">
          <cell r="B1946" t="e">
            <v>#VALUE!</v>
          </cell>
          <cell r="C1946" t="e">
            <v>#VALUE!</v>
          </cell>
          <cell r="D1946" t="e">
            <v>#VALUE!</v>
          </cell>
          <cell r="E1946" t="e">
            <v>#VALUE!</v>
          </cell>
        </row>
        <row r="1947">
          <cell r="B1947" t="e">
            <v>#VALUE!</v>
          </cell>
          <cell r="C1947" t="e">
            <v>#VALUE!</v>
          </cell>
          <cell r="D1947" t="e">
            <v>#VALUE!</v>
          </cell>
          <cell r="E1947" t="e">
            <v>#VALUE!</v>
          </cell>
        </row>
        <row r="1948">
          <cell r="B1948" t="e">
            <v>#VALUE!</v>
          </cell>
          <cell r="C1948" t="e">
            <v>#VALUE!</v>
          </cell>
          <cell r="D1948" t="e">
            <v>#VALUE!</v>
          </cell>
          <cell r="E1948" t="e">
            <v>#VALUE!</v>
          </cell>
        </row>
        <row r="1949">
          <cell r="B1949" t="e">
            <v>#VALUE!</v>
          </cell>
          <cell r="C1949" t="e">
            <v>#VALUE!</v>
          </cell>
          <cell r="D1949" t="e">
            <v>#VALUE!</v>
          </cell>
          <cell r="E1949" t="e">
            <v>#VALUE!</v>
          </cell>
        </row>
        <row r="1950">
          <cell r="B1950" t="e">
            <v>#VALUE!</v>
          </cell>
          <cell r="C1950" t="e">
            <v>#VALUE!</v>
          </cell>
          <cell r="D1950" t="e">
            <v>#VALUE!</v>
          </cell>
          <cell r="E1950" t="e">
            <v>#VALUE!</v>
          </cell>
        </row>
        <row r="1951">
          <cell r="B1951" t="e">
            <v>#VALUE!</v>
          </cell>
          <cell r="C1951" t="e">
            <v>#VALUE!</v>
          </cell>
          <cell r="D1951" t="e">
            <v>#VALUE!</v>
          </cell>
          <cell r="E1951" t="e">
            <v>#VALUE!</v>
          </cell>
        </row>
        <row r="1952">
          <cell r="B1952" t="e">
            <v>#VALUE!</v>
          </cell>
          <cell r="C1952" t="e">
            <v>#VALUE!</v>
          </cell>
          <cell r="D1952" t="e">
            <v>#VALUE!</v>
          </cell>
          <cell r="E1952" t="e">
            <v>#VALUE!</v>
          </cell>
        </row>
        <row r="1953">
          <cell r="B1953" t="e">
            <v>#VALUE!</v>
          </cell>
          <cell r="C1953" t="e">
            <v>#VALUE!</v>
          </cell>
          <cell r="D1953" t="e">
            <v>#VALUE!</v>
          </cell>
          <cell r="E1953" t="e">
            <v>#VALUE!</v>
          </cell>
        </row>
        <row r="1954">
          <cell r="B1954" t="e">
            <v>#VALUE!</v>
          </cell>
          <cell r="C1954" t="e">
            <v>#VALUE!</v>
          </cell>
          <cell r="D1954" t="e">
            <v>#VALUE!</v>
          </cell>
          <cell r="E1954" t="e">
            <v>#VALUE!</v>
          </cell>
        </row>
        <row r="1955">
          <cell r="B1955" t="e">
            <v>#VALUE!</v>
          </cell>
          <cell r="C1955" t="e">
            <v>#VALUE!</v>
          </cell>
          <cell r="D1955" t="e">
            <v>#VALUE!</v>
          </cell>
          <cell r="E1955" t="e">
            <v>#VALUE!</v>
          </cell>
        </row>
        <row r="1956">
          <cell r="B1956" t="e">
            <v>#VALUE!</v>
          </cell>
          <cell r="C1956" t="e">
            <v>#VALUE!</v>
          </cell>
          <cell r="D1956" t="e">
            <v>#VALUE!</v>
          </cell>
          <cell r="E1956" t="e">
            <v>#VALUE!</v>
          </cell>
        </row>
        <row r="1957">
          <cell r="B1957" t="e">
            <v>#VALUE!</v>
          </cell>
          <cell r="C1957" t="e">
            <v>#VALUE!</v>
          </cell>
          <cell r="D1957" t="e">
            <v>#VALUE!</v>
          </cell>
          <cell r="E1957" t="e">
            <v>#VALUE!</v>
          </cell>
        </row>
        <row r="1958">
          <cell r="B1958" t="e">
            <v>#VALUE!</v>
          </cell>
          <cell r="C1958" t="e">
            <v>#VALUE!</v>
          </cell>
          <cell r="D1958" t="e">
            <v>#VALUE!</v>
          </cell>
          <cell r="E1958" t="e">
            <v>#VALUE!</v>
          </cell>
        </row>
        <row r="1959">
          <cell r="B1959" t="e">
            <v>#VALUE!</v>
          </cell>
          <cell r="C1959" t="e">
            <v>#VALUE!</v>
          </cell>
          <cell r="D1959" t="e">
            <v>#VALUE!</v>
          </cell>
          <cell r="E1959" t="e">
            <v>#VALUE!</v>
          </cell>
        </row>
        <row r="1960">
          <cell r="B1960" t="e">
            <v>#VALUE!</v>
          </cell>
          <cell r="C1960" t="e">
            <v>#VALUE!</v>
          </cell>
          <cell r="D1960" t="e">
            <v>#VALUE!</v>
          </cell>
          <cell r="E1960" t="e">
            <v>#VALUE!</v>
          </cell>
        </row>
        <row r="1961">
          <cell r="B1961" t="e">
            <v>#VALUE!</v>
          </cell>
          <cell r="C1961" t="e">
            <v>#VALUE!</v>
          </cell>
          <cell r="D1961" t="e">
            <v>#VALUE!</v>
          </cell>
          <cell r="E1961" t="e">
            <v>#VALUE!</v>
          </cell>
        </row>
        <row r="1962">
          <cell r="B1962" t="e">
            <v>#VALUE!</v>
          </cell>
          <cell r="C1962" t="e">
            <v>#VALUE!</v>
          </cell>
          <cell r="D1962" t="e">
            <v>#VALUE!</v>
          </cell>
          <cell r="E1962" t="e">
            <v>#VALUE!</v>
          </cell>
        </row>
        <row r="1963">
          <cell r="B1963" t="e">
            <v>#VALUE!</v>
          </cell>
          <cell r="C1963" t="e">
            <v>#VALUE!</v>
          </cell>
          <cell r="D1963" t="e">
            <v>#VALUE!</v>
          </cell>
          <cell r="E1963" t="e">
            <v>#VALUE!</v>
          </cell>
        </row>
        <row r="1964">
          <cell r="B1964" t="e">
            <v>#VALUE!</v>
          </cell>
          <cell r="C1964" t="e">
            <v>#VALUE!</v>
          </cell>
          <cell r="D1964" t="e">
            <v>#VALUE!</v>
          </cell>
          <cell r="E1964" t="e">
            <v>#VALUE!</v>
          </cell>
        </row>
        <row r="1965">
          <cell r="B1965" t="e">
            <v>#VALUE!</v>
          </cell>
          <cell r="C1965" t="e">
            <v>#VALUE!</v>
          </cell>
          <cell r="D1965" t="e">
            <v>#VALUE!</v>
          </cell>
          <cell r="E1965" t="e">
            <v>#VALUE!</v>
          </cell>
        </row>
        <row r="1966">
          <cell r="B1966" t="e">
            <v>#VALUE!</v>
          </cell>
          <cell r="C1966" t="e">
            <v>#VALUE!</v>
          </cell>
          <cell r="D1966" t="e">
            <v>#VALUE!</v>
          </cell>
          <cell r="E1966" t="e">
            <v>#VALUE!</v>
          </cell>
        </row>
        <row r="1967">
          <cell r="B1967" t="e">
            <v>#VALUE!</v>
          </cell>
          <cell r="C1967" t="e">
            <v>#VALUE!</v>
          </cell>
          <cell r="D1967" t="e">
            <v>#VALUE!</v>
          </cell>
          <cell r="E1967" t="e">
            <v>#VALUE!</v>
          </cell>
        </row>
        <row r="1968">
          <cell r="B1968" t="e">
            <v>#VALUE!</v>
          </cell>
          <cell r="C1968" t="e">
            <v>#VALUE!</v>
          </cell>
          <cell r="D1968" t="e">
            <v>#VALUE!</v>
          </cell>
          <cell r="E1968" t="e">
            <v>#VALUE!</v>
          </cell>
        </row>
        <row r="1969">
          <cell r="B1969" t="e">
            <v>#VALUE!</v>
          </cell>
          <cell r="C1969" t="e">
            <v>#VALUE!</v>
          </cell>
          <cell r="D1969" t="e">
            <v>#VALUE!</v>
          </cell>
          <cell r="E1969" t="e">
            <v>#VALUE!</v>
          </cell>
        </row>
        <row r="1970">
          <cell r="B1970" t="e">
            <v>#VALUE!</v>
          </cell>
          <cell r="C1970" t="e">
            <v>#VALUE!</v>
          </cell>
          <cell r="D1970" t="e">
            <v>#VALUE!</v>
          </cell>
          <cell r="E1970" t="e">
            <v>#VALUE!</v>
          </cell>
        </row>
        <row r="1971">
          <cell r="B1971" t="e">
            <v>#VALUE!</v>
          </cell>
          <cell r="C1971" t="e">
            <v>#VALUE!</v>
          </cell>
          <cell r="D1971" t="e">
            <v>#VALUE!</v>
          </cell>
          <cell r="E1971" t="e">
            <v>#VALUE!</v>
          </cell>
        </row>
        <row r="1972">
          <cell r="B1972" t="e">
            <v>#VALUE!</v>
          </cell>
          <cell r="C1972" t="e">
            <v>#VALUE!</v>
          </cell>
          <cell r="D1972" t="e">
            <v>#VALUE!</v>
          </cell>
          <cell r="E1972" t="e">
            <v>#VALUE!</v>
          </cell>
        </row>
        <row r="1973">
          <cell r="B1973" t="e">
            <v>#VALUE!</v>
          </cell>
          <cell r="C1973" t="e">
            <v>#VALUE!</v>
          </cell>
          <cell r="D1973" t="e">
            <v>#VALUE!</v>
          </cell>
          <cell r="E1973" t="e">
            <v>#VALUE!</v>
          </cell>
        </row>
        <row r="1974">
          <cell r="B1974" t="e">
            <v>#VALUE!</v>
          </cell>
          <cell r="C1974" t="e">
            <v>#VALUE!</v>
          </cell>
          <cell r="D1974" t="e">
            <v>#VALUE!</v>
          </cell>
          <cell r="E1974" t="e">
            <v>#VALUE!</v>
          </cell>
        </row>
        <row r="1975">
          <cell r="B1975" t="e">
            <v>#VALUE!</v>
          </cell>
          <cell r="C1975" t="e">
            <v>#VALUE!</v>
          </cell>
          <cell r="D1975" t="e">
            <v>#VALUE!</v>
          </cell>
          <cell r="E1975" t="e">
            <v>#VALUE!</v>
          </cell>
        </row>
        <row r="1976">
          <cell r="B1976" t="e">
            <v>#VALUE!</v>
          </cell>
          <cell r="C1976" t="e">
            <v>#VALUE!</v>
          </cell>
          <cell r="D1976" t="e">
            <v>#VALUE!</v>
          </cell>
          <cell r="E1976" t="e">
            <v>#VALUE!</v>
          </cell>
        </row>
        <row r="1977">
          <cell r="B1977" t="e">
            <v>#VALUE!</v>
          </cell>
          <cell r="C1977" t="e">
            <v>#VALUE!</v>
          </cell>
          <cell r="D1977" t="e">
            <v>#VALUE!</v>
          </cell>
          <cell r="E1977" t="e">
            <v>#VALUE!</v>
          </cell>
        </row>
        <row r="1978">
          <cell r="B1978" t="e">
            <v>#VALUE!</v>
          </cell>
          <cell r="C1978" t="e">
            <v>#VALUE!</v>
          </cell>
          <cell r="D1978" t="e">
            <v>#VALUE!</v>
          </cell>
          <cell r="E1978" t="e">
            <v>#VALUE!</v>
          </cell>
        </row>
        <row r="1979">
          <cell r="B1979" t="e">
            <v>#VALUE!</v>
          </cell>
          <cell r="C1979" t="e">
            <v>#VALUE!</v>
          </cell>
          <cell r="D1979" t="e">
            <v>#VALUE!</v>
          </cell>
          <cell r="E1979" t="e">
            <v>#VALUE!</v>
          </cell>
        </row>
        <row r="1980">
          <cell r="B1980" t="e">
            <v>#VALUE!</v>
          </cell>
          <cell r="C1980" t="e">
            <v>#VALUE!</v>
          </cell>
          <cell r="D1980" t="e">
            <v>#VALUE!</v>
          </cell>
          <cell r="E1980" t="e">
            <v>#VALUE!</v>
          </cell>
        </row>
        <row r="1981">
          <cell r="B1981" t="e">
            <v>#VALUE!</v>
          </cell>
          <cell r="C1981" t="e">
            <v>#VALUE!</v>
          </cell>
          <cell r="D1981" t="e">
            <v>#VALUE!</v>
          </cell>
          <cell r="E1981" t="e">
            <v>#VALUE!</v>
          </cell>
        </row>
        <row r="1982">
          <cell r="B1982" t="e">
            <v>#VALUE!</v>
          </cell>
          <cell r="C1982" t="e">
            <v>#VALUE!</v>
          </cell>
          <cell r="D1982" t="e">
            <v>#VALUE!</v>
          </cell>
          <cell r="E1982" t="e">
            <v>#VALUE!</v>
          </cell>
        </row>
        <row r="1983">
          <cell r="B1983" t="e">
            <v>#VALUE!</v>
          </cell>
          <cell r="C1983" t="e">
            <v>#VALUE!</v>
          </cell>
          <cell r="D1983" t="e">
            <v>#VALUE!</v>
          </cell>
          <cell r="E1983" t="e">
            <v>#VALUE!</v>
          </cell>
        </row>
        <row r="1984">
          <cell r="B1984" t="e">
            <v>#VALUE!</v>
          </cell>
          <cell r="C1984" t="e">
            <v>#VALUE!</v>
          </cell>
          <cell r="D1984" t="e">
            <v>#VALUE!</v>
          </cell>
          <cell r="E1984" t="e">
            <v>#VALUE!</v>
          </cell>
        </row>
        <row r="1985">
          <cell r="B1985" t="e">
            <v>#VALUE!</v>
          </cell>
          <cell r="C1985" t="e">
            <v>#VALUE!</v>
          </cell>
          <cell r="D1985" t="e">
            <v>#VALUE!</v>
          </cell>
          <cell r="E1985" t="e">
            <v>#VALUE!</v>
          </cell>
        </row>
        <row r="1986">
          <cell r="B1986" t="e">
            <v>#VALUE!</v>
          </cell>
          <cell r="C1986" t="e">
            <v>#VALUE!</v>
          </cell>
          <cell r="D1986" t="e">
            <v>#VALUE!</v>
          </cell>
          <cell r="E1986" t="e">
            <v>#VALUE!</v>
          </cell>
        </row>
        <row r="1987">
          <cell r="B1987" t="e">
            <v>#VALUE!</v>
          </cell>
          <cell r="C1987" t="e">
            <v>#VALUE!</v>
          </cell>
          <cell r="D1987" t="e">
            <v>#VALUE!</v>
          </cell>
          <cell r="E1987" t="e">
            <v>#VALUE!</v>
          </cell>
        </row>
        <row r="1988">
          <cell r="B1988" t="e">
            <v>#VALUE!</v>
          </cell>
          <cell r="C1988" t="e">
            <v>#VALUE!</v>
          </cell>
          <cell r="D1988" t="e">
            <v>#VALUE!</v>
          </cell>
          <cell r="E1988" t="e">
            <v>#VALUE!</v>
          </cell>
        </row>
        <row r="1989">
          <cell r="B1989" t="e">
            <v>#VALUE!</v>
          </cell>
          <cell r="C1989" t="e">
            <v>#VALUE!</v>
          </cell>
          <cell r="D1989" t="e">
            <v>#VALUE!</v>
          </cell>
          <cell r="E1989" t="e">
            <v>#VALUE!</v>
          </cell>
        </row>
        <row r="1990">
          <cell r="B1990" t="e">
            <v>#VALUE!</v>
          </cell>
          <cell r="C1990" t="e">
            <v>#VALUE!</v>
          </cell>
          <cell r="D1990" t="e">
            <v>#VALUE!</v>
          </cell>
          <cell r="E1990" t="e">
            <v>#VALUE!</v>
          </cell>
        </row>
        <row r="1991">
          <cell r="B1991" t="e">
            <v>#VALUE!</v>
          </cell>
          <cell r="C1991" t="e">
            <v>#VALUE!</v>
          </cell>
          <cell r="D1991" t="e">
            <v>#VALUE!</v>
          </cell>
          <cell r="E1991" t="e">
            <v>#VALUE!</v>
          </cell>
        </row>
        <row r="1992">
          <cell r="B1992" t="e">
            <v>#VALUE!</v>
          </cell>
          <cell r="C1992" t="e">
            <v>#VALUE!</v>
          </cell>
          <cell r="D1992" t="e">
            <v>#VALUE!</v>
          </cell>
          <cell r="E1992" t="e">
            <v>#VALUE!</v>
          </cell>
        </row>
        <row r="1993">
          <cell r="B1993" t="e">
            <v>#VALUE!</v>
          </cell>
          <cell r="C1993" t="e">
            <v>#VALUE!</v>
          </cell>
          <cell r="D1993" t="e">
            <v>#VALUE!</v>
          </cell>
          <cell r="E1993" t="e">
            <v>#VALUE!</v>
          </cell>
        </row>
        <row r="1994">
          <cell r="B1994" t="e">
            <v>#VALUE!</v>
          </cell>
          <cell r="C1994" t="e">
            <v>#VALUE!</v>
          </cell>
          <cell r="D1994" t="e">
            <v>#VALUE!</v>
          </cell>
          <cell r="E1994" t="e">
            <v>#VALUE!</v>
          </cell>
        </row>
        <row r="1995">
          <cell r="B1995" t="e">
            <v>#VALUE!</v>
          </cell>
          <cell r="C1995" t="e">
            <v>#VALUE!</v>
          </cell>
          <cell r="D1995" t="e">
            <v>#VALUE!</v>
          </cell>
          <cell r="E1995" t="e">
            <v>#VALUE!</v>
          </cell>
        </row>
        <row r="1996">
          <cell r="B1996" t="e">
            <v>#VALUE!</v>
          </cell>
          <cell r="C1996" t="e">
            <v>#VALUE!</v>
          </cell>
          <cell r="D1996" t="e">
            <v>#VALUE!</v>
          </cell>
          <cell r="E1996" t="e">
            <v>#VALUE!</v>
          </cell>
        </row>
        <row r="1997">
          <cell r="B1997" t="e">
            <v>#VALUE!</v>
          </cell>
          <cell r="C1997" t="e">
            <v>#VALUE!</v>
          </cell>
          <cell r="D1997" t="e">
            <v>#VALUE!</v>
          </cell>
          <cell r="E1997" t="e">
            <v>#VALUE!</v>
          </cell>
        </row>
        <row r="1998">
          <cell r="B1998" t="e">
            <v>#VALUE!</v>
          </cell>
          <cell r="C1998" t="e">
            <v>#VALUE!</v>
          </cell>
          <cell r="D1998" t="e">
            <v>#VALUE!</v>
          </cell>
          <cell r="E1998" t="e">
            <v>#VALUE!</v>
          </cell>
        </row>
        <row r="1999">
          <cell r="B1999" t="e">
            <v>#VALUE!</v>
          </cell>
          <cell r="C1999" t="e">
            <v>#VALUE!</v>
          </cell>
          <cell r="D1999" t="e">
            <v>#VALUE!</v>
          </cell>
          <cell r="E1999" t="e">
            <v>#VALUE!</v>
          </cell>
        </row>
        <row r="2000">
          <cell r="B2000" t="e">
            <v>#VALUE!</v>
          </cell>
          <cell r="C2000" t="e">
            <v>#VALUE!</v>
          </cell>
          <cell r="D2000" t="e">
            <v>#VALUE!</v>
          </cell>
          <cell r="E2000" t="e">
            <v>#VALUE!</v>
          </cell>
        </row>
        <row r="2001">
          <cell r="B2001" t="e">
            <v>#VALUE!</v>
          </cell>
          <cell r="C2001" t="e">
            <v>#VALUE!</v>
          </cell>
          <cell r="D2001" t="e">
            <v>#VALUE!</v>
          </cell>
          <cell r="E2001" t="e">
            <v>#VALUE!</v>
          </cell>
        </row>
        <row r="2002">
          <cell r="B2002" t="e">
            <v>#VALUE!</v>
          </cell>
          <cell r="C2002" t="e">
            <v>#VALUE!</v>
          </cell>
          <cell r="D2002" t="e">
            <v>#VALUE!</v>
          </cell>
          <cell r="E2002" t="e">
            <v>#VALUE!</v>
          </cell>
        </row>
        <row r="2003">
          <cell r="B2003" t="e">
            <v>#VALUE!</v>
          </cell>
          <cell r="C2003" t="e">
            <v>#VALUE!</v>
          </cell>
          <cell r="D2003" t="e">
            <v>#VALUE!</v>
          </cell>
          <cell r="E2003" t="e">
            <v>#VALUE!</v>
          </cell>
        </row>
        <row r="2004">
          <cell r="B2004" t="e">
            <v>#VALUE!</v>
          </cell>
          <cell r="C2004" t="e">
            <v>#VALUE!</v>
          </cell>
          <cell r="D2004" t="e">
            <v>#VALUE!</v>
          </cell>
          <cell r="E2004" t="e">
            <v>#VALUE!</v>
          </cell>
        </row>
        <row r="2005">
          <cell r="B2005" t="e">
            <v>#VALUE!</v>
          </cell>
          <cell r="C2005" t="e">
            <v>#VALUE!</v>
          </cell>
          <cell r="D2005" t="e">
            <v>#VALUE!</v>
          </cell>
          <cell r="E2005" t="e">
            <v>#VALUE!</v>
          </cell>
        </row>
        <row r="2006">
          <cell r="B2006" t="e">
            <v>#VALUE!</v>
          </cell>
          <cell r="C2006" t="e">
            <v>#VALUE!</v>
          </cell>
          <cell r="D2006" t="e">
            <v>#VALUE!</v>
          </cell>
          <cell r="E2006" t="e">
            <v>#VALUE!</v>
          </cell>
        </row>
        <row r="2007">
          <cell r="B2007" t="e">
            <v>#VALUE!</v>
          </cell>
          <cell r="C2007" t="e">
            <v>#VALUE!</v>
          </cell>
          <cell r="D2007" t="e">
            <v>#VALUE!</v>
          </cell>
          <cell r="E2007" t="e">
            <v>#VALUE!</v>
          </cell>
        </row>
        <row r="2008">
          <cell r="B2008" t="e">
            <v>#VALUE!</v>
          </cell>
          <cell r="C2008" t="e">
            <v>#VALUE!</v>
          </cell>
          <cell r="D2008" t="e">
            <v>#VALUE!</v>
          </cell>
          <cell r="E2008" t="e">
            <v>#VALUE!</v>
          </cell>
        </row>
        <row r="2009">
          <cell r="B2009" t="e">
            <v>#VALUE!</v>
          </cell>
          <cell r="C2009" t="e">
            <v>#VALUE!</v>
          </cell>
          <cell r="D2009" t="e">
            <v>#VALUE!</v>
          </cell>
          <cell r="E2009" t="e">
            <v>#VALUE!</v>
          </cell>
        </row>
        <row r="2010">
          <cell r="B2010" t="e">
            <v>#VALUE!</v>
          </cell>
          <cell r="C2010" t="e">
            <v>#VALUE!</v>
          </cell>
          <cell r="D2010" t="e">
            <v>#VALUE!</v>
          </cell>
          <cell r="E2010" t="e">
            <v>#VALUE!</v>
          </cell>
        </row>
        <row r="2011">
          <cell r="B2011" t="e">
            <v>#VALUE!</v>
          </cell>
          <cell r="C2011" t="e">
            <v>#VALUE!</v>
          </cell>
          <cell r="D2011" t="e">
            <v>#VALUE!</v>
          </cell>
          <cell r="E2011" t="e">
            <v>#VALUE!</v>
          </cell>
        </row>
        <row r="2012">
          <cell r="B2012" t="e">
            <v>#VALUE!</v>
          </cell>
          <cell r="C2012" t="e">
            <v>#VALUE!</v>
          </cell>
          <cell r="D2012" t="e">
            <v>#VALUE!</v>
          </cell>
          <cell r="E2012" t="e">
            <v>#VALUE!</v>
          </cell>
        </row>
        <row r="2013">
          <cell r="B2013" t="e">
            <v>#VALUE!</v>
          </cell>
          <cell r="C2013" t="e">
            <v>#VALUE!</v>
          </cell>
          <cell r="D2013" t="e">
            <v>#VALUE!</v>
          </cell>
          <cell r="E2013" t="e">
            <v>#VALUE!</v>
          </cell>
        </row>
        <row r="2014">
          <cell r="B2014" t="e">
            <v>#VALUE!</v>
          </cell>
          <cell r="C2014" t="e">
            <v>#VALUE!</v>
          </cell>
          <cell r="D2014" t="e">
            <v>#VALUE!</v>
          </cell>
          <cell r="E2014" t="e">
            <v>#VALUE!</v>
          </cell>
        </row>
        <row r="2015">
          <cell r="B2015" t="e">
            <v>#VALUE!</v>
          </cell>
          <cell r="C2015" t="e">
            <v>#VALUE!</v>
          </cell>
          <cell r="D2015" t="e">
            <v>#VALUE!</v>
          </cell>
          <cell r="E2015" t="e">
            <v>#VALUE!</v>
          </cell>
        </row>
        <row r="2016">
          <cell r="B2016" t="e">
            <v>#VALUE!</v>
          </cell>
          <cell r="C2016" t="e">
            <v>#VALUE!</v>
          </cell>
          <cell r="D2016" t="e">
            <v>#VALUE!</v>
          </cell>
          <cell r="E2016" t="e">
            <v>#VALUE!</v>
          </cell>
        </row>
        <row r="2017">
          <cell r="B2017" t="e">
            <v>#VALUE!</v>
          </cell>
          <cell r="C2017" t="e">
            <v>#VALUE!</v>
          </cell>
          <cell r="D2017" t="e">
            <v>#VALUE!</v>
          </cell>
          <cell r="E2017" t="e">
            <v>#VALUE!</v>
          </cell>
        </row>
        <row r="2018">
          <cell r="B2018" t="e">
            <v>#VALUE!</v>
          </cell>
          <cell r="C2018" t="e">
            <v>#VALUE!</v>
          </cell>
          <cell r="D2018" t="e">
            <v>#VALUE!</v>
          </cell>
          <cell r="E2018" t="e">
            <v>#VALUE!</v>
          </cell>
        </row>
        <row r="2019">
          <cell r="B2019" t="e">
            <v>#VALUE!</v>
          </cell>
          <cell r="C2019" t="e">
            <v>#VALUE!</v>
          </cell>
          <cell r="D2019" t="e">
            <v>#VALUE!</v>
          </cell>
          <cell r="E2019" t="e">
            <v>#VALUE!</v>
          </cell>
        </row>
        <row r="2020">
          <cell r="B2020" t="e">
            <v>#VALUE!</v>
          </cell>
          <cell r="C2020" t="e">
            <v>#VALUE!</v>
          </cell>
          <cell r="D2020" t="e">
            <v>#VALUE!</v>
          </cell>
          <cell r="E2020" t="e">
            <v>#VALUE!</v>
          </cell>
        </row>
        <row r="2021">
          <cell r="B2021" t="e">
            <v>#VALUE!</v>
          </cell>
          <cell r="C2021" t="e">
            <v>#VALUE!</v>
          </cell>
          <cell r="D2021" t="e">
            <v>#VALUE!</v>
          </cell>
          <cell r="E2021" t="e">
            <v>#VALUE!</v>
          </cell>
        </row>
        <row r="2022">
          <cell r="B2022" t="e">
            <v>#VALUE!</v>
          </cell>
          <cell r="C2022" t="e">
            <v>#VALUE!</v>
          </cell>
          <cell r="D2022" t="e">
            <v>#VALUE!</v>
          </cell>
          <cell r="E2022" t="e">
            <v>#VALUE!</v>
          </cell>
        </row>
        <row r="2023">
          <cell r="B2023" t="e">
            <v>#VALUE!</v>
          </cell>
          <cell r="C2023" t="e">
            <v>#VALUE!</v>
          </cell>
          <cell r="D2023" t="e">
            <v>#VALUE!</v>
          </cell>
          <cell r="E2023" t="e">
            <v>#VALUE!</v>
          </cell>
        </row>
        <row r="2024">
          <cell r="B2024" t="e">
            <v>#VALUE!</v>
          </cell>
          <cell r="C2024" t="e">
            <v>#VALUE!</v>
          </cell>
          <cell r="D2024" t="e">
            <v>#VALUE!</v>
          </cell>
          <cell r="E2024" t="e">
            <v>#VALUE!</v>
          </cell>
        </row>
        <row r="2025">
          <cell r="B2025" t="e">
            <v>#VALUE!</v>
          </cell>
          <cell r="C2025" t="e">
            <v>#VALUE!</v>
          </cell>
          <cell r="D2025" t="e">
            <v>#VALUE!</v>
          </cell>
          <cell r="E2025" t="e">
            <v>#VALUE!</v>
          </cell>
        </row>
        <row r="2026">
          <cell r="B2026" t="e">
            <v>#VALUE!</v>
          </cell>
          <cell r="C2026" t="e">
            <v>#VALUE!</v>
          </cell>
          <cell r="D2026" t="e">
            <v>#VALUE!</v>
          </cell>
          <cell r="E2026" t="e">
            <v>#VALUE!</v>
          </cell>
        </row>
        <row r="2027">
          <cell r="B2027" t="e">
            <v>#VALUE!</v>
          </cell>
          <cell r="C2027" t="e">
            <v>#VALUE!</v>
          </cell>
          <cell r="D2027" t="e">
            <v>#VALUE!</v>
          </cell>
          <cell r="E2027" t="e">
            <v>#VALUE!</v>
          </cell>
        </row>
        <row r="2028">
          <cell r="B2028" t="e">
            <v>#VALUE!</v>
          </cell>
          <cell r="C2028" t="e">
            <v>#VALUE!</v>
          </cell>
          <cell r="D2028" t="e">
            <v>#VALUE!</v>
          </cell>
          <cell r="E2028" t="e">
            <v>#VALUE!</v>
          </cell>
        </row>
        <row r="2029">
          <cell r="B2029" t="e">
            <v>#VALUE!</v>
          </cell>
          <cell r="C2029" t="e">
            <v>#VALUE!</v>
          </cell>
          <cell r="D2029" t="e">
            <v>#VALUE!</v>
          </cell>
          <cell r="E2029" t="e">
            <v>#VALUE!</v>
          </cell>
        </row>
        <row r="2030">
          <cell r="B2030" t="e">
            <v>#VALUE!</v>
          </cell>
          <cell r="C2030" t="e">
            <v>#VALUE!</v>
          </cell>
          <cell r="D2030" t="e">
            <v>#VALUE!</v>
          </cell>
          <cell r="E2030" t="e">
            <v>#VALUE!</v>
          </cell>
        </row>
        <row r="2031">
          <cell r="B2031" t="e">
            <v>#VALUE!</v>
          </cell>
          <cell r="C2031" t="e">
            <v>#VALUE!</v>
          </cell>
          <cell r="D2031" t="e">
            <v>#VALUE!</v>
          </cell>
          <cell r="E2031" t="e">
            <v>#VALUE!</v>
          </cell>
        </row>
        <row r="2032">
          <cell r="B2032" t="e">
            <v>#VALUE!</v>
          </cell>
          <cell r="C2032" t="e">
            <v>#VALUE!</v>
          </cell>
          <cell r="D2032" t="e">
            <v>#VALUE!</v>
          </cell>
          <cell r="E2032" t="e">
            <v>#VALUE!</v>
          </cell>
        </row>
        <row r="2033">
          <cell r="B2033" t="e">
            <v>#VALUE!</v>
          </cell>
          <cell r="C2033" t="e">
            <v>#VALUE!</v>
          </cell>
          <cell r="D2033" t="e">
            <v>#VALUE!</v>
          </cell>
          <cell r="E2033" t="e">
            <v>#VALUE!</v>
          </cell>
        </row>
        <row r="2034">
          <cell r="B2034" t="e">
            <v>#VALUE!</v>
          </cell>
          <cell r="C2034" t="e">
            <v>#VALUE!</v>
          </cell>
          <cell r="D2034" t="e">
            <v>#VALUE!</v>
          </cell>
          <cell r="E2034" t="e">
            <v>#VALUE!</v>
          </cell>
        </row>
        <row r="2035">
          <cell r="B2035" t="e">
            <v>#VALUE!</v>
          </cell>
          <cell r="C2035" t="e">
            <v>#VALUE!</v>
          </cell>
          <cell r="D2035" t="e">
            <v>#VALUE!</v>
          </cell>
          <cell r="E2035" t="e">
            <v>#VALUE!</v>
          </cell>
        </row>
        <row r="2036">
          <cell r="B2036" t="e">
            <v>#VALUE!</v>
          </cell>
          <cell r="C2036" t="e">
            <v>#VALUE!</v>
          </cell>
          <cell r="D2036" t="e">
            <v>#VALUE!</v>
          </cell>
          <cell r="E2036" t="e">
            <v>#VALUE!</v>
          </cell>
        </row>
        <row r="2037">
          <cell r="B2037" t="e">
            <v>#VALUE!</v>
          </cell>
          <cell r="C2037" t="e">
            <v>#VALUE!</v>
          </cell>
          <cell r="D2037" t="e">
            <v>#VALUE!</v>
          </cell>
          <cell r="E2037" t="e">
            <v>#VALUE!</v>
          </cell>
        </row>
        <row r="2038">
          <cell r="B2038" t="e">
            <v>#VALUE!</v>
          </cell>
          <cell r="C2038" t="e">
            <v>#VALUE!</v>
          </cell>
          <cell r="D2038" t="e">
            <v>#VALUE!</v>
          </cell>
          <cell r="E2038" t="e">
            <v>#VALUE!</v>
          </cell>
        </row>
        <row r="2039">
          <cell r="B2039" t="e">
            <v>#VALUE!</v>
          </cell>
          <cell r="C2039" t="e">
            <v>#VALUE!</v>
          </cell>
          <cell r="D2039" t="e">
            <v>#VALUE!</v>
          </cell>
          <cell r="E2039" t="e">
            <v>#VALUE!</v>
          </cell>
        </row>
        <row r="2040">
          <cell r="B2040" t="e">
            <v>#VALUE!</v>
          </cell>
          <cell r="C2040" t="e">
            <v>#VALUE!</v>
          </cell>
          <cell r="D2040" t="e">
            <v>#VALUE!</v>
          </cell>
          <cell r="E2040" t="e">
            <v>#VALUE!</v>
          </cell>
        </row>
        <row r="2041">
          <cell r="B2041" t="e">
            <v>#VALUE!</v>
          </cell>
          <cell r="C2041" t="e">
            <v>#VALUE!</v>
          </cell>
          <cell r="D2041" t="e">
            <v>#VALUE!</v>
          </cell>
          <cell r="E2041" t="e">
            <v>#VALUE!</v>
          </cell>
        </row>
        <row r="2042">
          <cell r="B2042" t="e">
            <v>#VALUE!</v>
          </cell>
          <cell r="C2042" t="e">
            <v>#VALUE!</v>
          </cell>
          <cell r="D2042" t="e">
            <v>#VALUE!</v>
          </cell>
          <cell r="E2042" t="e">
            <v>#VALUE!</v>
          </cell>
        </row>
        <row r="2043">
          <cell r="B2043" t="e">
            <v>#VALUE!</v>
          </cell>
          <cell r="C2043" t="e">
            <v>#VALUE!</v>
          </cell>
          <cell r="D2043" t="e">
            <v>#VALUE!</v>
          </cell>
          <cell r="E2043" t="e">
            <v>#VALUE!</v>
          </cell>
        </row>
        <row r="2044">
          <cell r="B2044" t="e">
            <v>#VALUE!</v>
          </cell>
          <cell r="C2044" t="e">
            <v>#VALUE!</v>
          </cell>
          <cell r="D2044" t="e">
            <v>#VALUE!</v>
          </cell>
          <cell r="E2044" t="e">
            <v>#VALUE!</v>
          </cell>
        </row>
        <row r="2045">
          <cell r="B2045" t="e">
            <v>#VALUE!</v>
          </cell>
          <cell r="C2045" t="e">
            <v>#VALUE!</v>
          </cell>
          <cell r="D2045" t="e">
            <v>#VALUE!</v>
          </cell>
          <cell r="E2045" t="e">
            <v>#VALUE!</v>
          </cell>
        </row>
        <row r="2046">
          <cell r="B2046" t="e">
            <v>#VALUE!</v>
          </cell>
          <cell r="C2046" t="e">
            <v>#VALUE!</v>
          </cell>
          <cell r="D2046" t="e">
            <v>#VALUE!</v>
          </cell>
          <cell r="E2046" t="e">
            <v>#VALUE!</v>
          </cell>
        </row>
        <row r="2047">
          <cell r="B2047" t="e">
            <v>#VALUE!</v>
          </cell>
          <cell r="C2047" t="e">
            <v>#VALUE!</v>
          </cell>
          <cell r="D2047" t="e">
            <v>#VALUE!</v>
          </cell>
          <cell r="E2047" t="e">
            <v>#VALUE!</v>
          </cell>
        </row>
        <row r="2048">
          <cell r="B2048" t="e">
            <v>#VALUE!</v>
          </cell>
          <cell r="C2048" t="e">
            <v>#VALUE!</v>
          </cell>
          <cell r="D2048" t="e">
            <v>#VALUE!</v>
          </cell>
          <cell r="E2048" t="e">
            <v>#VALUE!</v>
          </cell>
        </row>
        <row r="2049">
          <cell r="B2049" t="e">
            <v>#VALUE!</v>
          </cell>
          <cell r="C2049" t="e">
            <v>#VALUE!</v>
          </cell>
          <cell r="D2049" t="e">
            <v>#VALUE!</v>
          </cell>
          <cell r="E2049" t="e">
            <v>#VALUE!</v>
          </cell>
        </row>
        <row r="2050">
          <cell r="B2050" t="e">
            <v>#VALUE!</v>
          </cell>
          <cell r="C2050" t="e">
            <v>#VALUE!</v>
          </cell>
          <cell r="D2050" t="e">
            <v>#VALUE!</v>
          </cell>
          <cell r="E2050" t="e">
            <v>#VALUE!</v>
          </cell>
        </row>
        <row r="2051">
          <cell r="B2051" t="e">
            <v>#VALUE!</v>
          </cell>
          <cell r="C2051" t="e">
            <v>#VALUE!</v>
          </cell>
          <cell r="D2051" t="e">
            <v>#VALUE!</v>
          </cell>
          <cell r="E2051" t="e">
            <v>#VALUE!</v>
          </cell>
        </row>
        <row r="2052">
          <cell r="B2052" t="e">
            <v>#VALUE!</v>
          </cell>
          <cell r="C2052" t="e">
            <v>#VALUE!</v>
          </cell>
          <cell r="D2052" t="e">
            <v>#VALUE!</v>
          </cell>
          <cell r="E2052" t="e">
            <v>#VALUE!</v>
          </cell>
        </row>
        <row r="2053">
          <cell r="B2053" t="e">
            <v>#VALUE!</v>
          </cell>
          <cell r="C2053" t="e">
            <v>#VALUE!</v>
          </cell>
          <cell r="D2053" t="e">
            <v>#VALUE!</v>
          </cell>
          <cell r="E2053" t="e">
            <v>#VALUE!</v>
          </cell>
        </row>
        <row r="2054">
          <cell r="B2054" t="e">
            <v>#VALUE!</v>
          </cell>
          <cell r="C2054" t="e">
            <v>#VALUE!</v>
          </cell>
          <cell r="D2054" t="e">
            <v>#VALUE!</v>
          </cell>
          <cell r="E2054" t="e">
            <v>#VALUE!</v>
          </cell>
        </row>
        <row r="2055">
          <cell r="B2055" t="e">
            <v>#VALUE!</v>
          </cell>
          <cell r="C2055" t="e">
            <v>#VALUE!</v>
          </cell>
          <cell r="D2055" t="e">
            <v>#VALUE!</v>
          </cell>
          <cell r="E2055" t="e">
            <v>#VALUE!</v>
          </cell>
        </row>
        <row r="2056">
          <cell r="B2056" t="e">
            <v>#VALUE!</v>
          </cell>
          <cell r="C2056" t="e">
            <v>#VALUE!</v>
          </cell>
          <cell r="D2056" t="e">
            <v>#VALUE!</v>
          </cell>
          <cell r="E2056" t="e">
            <v>#VALUE!</v>
          </cell>
        </row>
        <row r="2057">
          <cell r="B2057" t="e">
            <v>#VALUE!</v>
          </cell>
          <cell r="C2057" t="e">
            <v>#VALUE!</v>
          </cell>
          <cell r="D2057" t="e">
            <v>#VALUE!</v>
          </cell>
          <cell r="E2057" t="e">
            <v>#VALUE!</v>
          </cell>
        </row>
        <row r="2058">
          <cell r="B2058" t="e">
            <v>#VALUE!</v>
          </cell>
          <cell r="C2058" t="e">
            <v>#VALUE!</v>
          </cell>
          <cell r="D2058" t="e">
            <v>#VALUE!</v>
          </cell>
          <cell r="E2058" t="e">
            <v>#VALUE!</v>
          </cell>
        </row>
        <row r="2059">
          <cell r="B2059" t="e">
            <v>#VALUE!</v>
          </cell>
          <cell r="C2059" t="e">
            <v>#VALUE!</v>
          </cell>
          <cell r="D2059" t="e">
            <v>#VALUE!</v>
          </cell>
          <cell r="E2059" t="e">
            <v>#VALUE!</v>
          </cell>
        </row>
        <row r="2060">
          <cell r="B2060" t="e">
            <v>#VALUE!</v>
          </cell>
          <cell r="C2060" t="e">
            <v>#VALUE!</v>
          </cell>
          <cell r="D2060" t="e">
            <v>#VALUE!</v>
          </cell>
          <cell r="E2060" t="e">
            <v>#VALUE!</v>
          </cell>
        </row>
        <row r="2061">
          <cell r="B2061" t="e">
            <v>#VALUE!</v>
          </cell>
          <cell r="C2061" t="e">
            <v>#VALUE!</v>
          </cell>
          <cell r="D2061" t="e">
            <v>#VALUE!</v>
          </cell>
          <cell r="E2061" t="e">
            <v>#VALUE!</v>
          </cell>
        </row>
        <row r="2062">
          <cell r="B2062" t="e">
            <v>#VALUE!</v>
          </cell>
          <cell r="C2062" t="e">
            <v>#VALUE!</v>
          </cell>
          <cell r="D2062" t="e">
            <v>#VALUE!</v>
          </cell>
          <cell r="E2062" t="e">
            <v>#VALUE!</v>
          </cell>
        </row>
        <row r="2063">
          <cell r="B2063" t="e">
            <v>#VALUE!</v>
          </cell>
          <cell r="C2063" t="e">
            <v>#VALUE!</v>
          </cell>
          <cell r="D2063" t="e">
            <v>#VALUE!</v>
          </cell>
          <cell r="E2063" t="e">
            <v>#VALUE!</v>
          </cell>
        </row>
        <row r="2064">
          <cell r="B2064" t="e">
            <v>#VALUE!</v>
          </cell>
          <cell r="C2064" t="e">
            <v>#VALUE!</v>
          </cell>
          <cell r="D2064" t="e">
            <v>#VALUE!</v>
          </cell>
          <cell r="E2064" t="e">
            <v>#VALUE!</v>
          </cell>
        </row>
        <row r="2065">
          <cell r="B2065" t="e">
            <v>#VALUE!</v>
          </cell>
          <cell r="C2065" t="e">
            <v>#VALUE!</v>
          </cell>
          <cell r="D2065" t="e">
            <v>#VALUE!</v>
          </cell>
          <cell r="E2065" t="e">
            <v>#VALUE!</v>
          </cell>
        </row>
        <row r="2066">
          <cell r="B2066" t="e">
            <v>#VALUE!</v>
          </cell>
          <cell r="C2066" t="e">
            <v>#VALUE!</v>
          </cell>
          <cell r="D2066" t="e">
            <v>#VALUE!</v>
          </cell>
          <cell r="E2066" t="e">
            <v>#VALUE!</v>
          </cell>
        </row>
        <row r="2067">
          <cell r="B2067" t="e">
            <v>#VALUE!</v>
          </cell>
          <cell r="C2067" t="e">
            <v>#VALUE!</v>
          </cell>
          <cell r="D2067" t="e">
            <v>#VALUE!</v>
          </cell>
          <cell r="E2067" t="e">
            <v>#VALUE!</v>
          </cell>
        </row>
        <row r="2068">
          <cell r="B2068" t="e">
            <v>#VALUE!</v>
          </cell>
          <cell r="C2068" t="e">
            <v>#VALUE!</v>
          </cell>
          <cell r="D2068" t="e">
            <v>#VALUE!</v>
          </cell>
          <cell r="E2068" t="e">
            <v>#VALUE!</v>
          </cell>
        </row>
        <row r="2069">
          <cell r="B2069" t="e">
            <v>#VALUE!</v>
          </cell>
          <cell r="C2069" t="e">
            <v>#VALUE!</v>
          </cell>
          <cell r="D2069" t="e">
            <v>#VALUE!</v>
          </cell>
          <cell r="E2069" t="e">
            <v>#VALUE!</v>
          </cell>
        </row>
        <row r="2070">
          <cell r="B2070" t="e">
            <v>#VALUE!</v>
          </cell>
          <cell r="C2070" t="e">
            <v>#VALUE!</v>
          </cell>
          <cell r="D2070" t="e">
            <v>#VALUE!</v>
          </cell>
          <cell r="E2070" t="e">
            <v>#VALUE!</v>
          </cell>
        </row>
        <row r="2071">
          <cell r="B2071" t="e">
            <v>#VALUE!</v>
          </cell>
          <cell r="C2071" t="e">
            <v>#VALUE!</v>
          </cell>
          <cell r="D2071" t="e">
            <v>#VALUE!</v>
          </cell>
          <cell r="E2071" t="e">
            <v>#VALUE!</v>
          </cell>
        </row>
        <row r="2072">
          <cell r="B2072" t="e">
            <v>#VALUE!</v>
          </cell>
          <cell r="C2072" t="e">
            <v>#VALUE!</v>
          </cell>
          <cell r="D2072" t="e">
            <v>#VALUE!</v>
          </cell>
          <cell r="E2072" t="e">
            <v>#VALUE!</v>
          </cell>
        </row>
        <row r="2073">
          <cell r="B2073" t="e">
            <v>#VALUE!</v>
          </cell>
          <cell r="C2073" t="e">
            <v>#VALUE!</v>
          </cell>
          <cell r="D2073" t="e">
            <v>#VALUE!</v>
          </cell>
          <cell r="E2073" t="e">
            <v>#VALUE!</v>
          </cell>
        </row>
        <row r="2074">
          <cell r="B2074" t="e">
            <v>#VALUE!</v>
          </cell>
          <cell r="C2074" t="e">
            <v>#VALUE!</v>
          </cell>
          <cell r="D2074" t="e">
            <v>#VALUE!</v>
          </cell>
          <cell r="E2074" t="e">
            <v>#VALUE!</v>
          </cell>
        </row>
        <row r="2075">
          <cell r="B2075" t="e">
            <v>#VALUE!</v>
          </cell>
          <cell r="C2075" t="e">
            <v>#VALUE!</v>
          </cell>
          <cell r="D2075" t="e">
            <v>#VALUE!</v>
          </cell>
          <cell r="E2075" t="e">
            <v>#VALUE!</v>
          </cell>
        </row>
        <row r="2076">
          <cell r="B2076" t="e">
            <v>#VALUE!</v>
          </cell>
          <cell r="C2076" t="e">
            <v>#VALUE!</v>
          </cell>
          <cell r="D2076" t="e">
            <v>#VALUE!</v>
          </cell>
          <cell r="E2076" t="e">
            <v>#VALUE!</v>
          </cell>
        </row>
        <row r="2077">
          <cell r="B2077" t="e">
            <v>#VALUE!</v>
          </cell>
          <cell r="C2077" t="e">
            <v>#VALUE!</v>
          </cell>
          <cell r="D2077" t="e">
            <v>#VALUE!</v>
          </cell>
          <cell r="E2077" t="e">
            <v>#VALUE!</v>
          </cell>
        </row>
        <row r="2078">
          <cell r="B2078" t="e">
            <v>#VALUE!</v>
          </cell>
          <cell r="C2078" t="e">
            <v>#VALUE!</v>
          </cell>
          <cell r="D2078" t="e">
            <v>#VALUE!</v>
          </cell>
          <cell r="E2078" t="e">
            <v>#VALUE!</v>
          </cell>
        </row>
        <row r="2079">
          <cell r="B2079" t="e">
            <v>#VALUE!</v>
          </cell>
          <cell r="C2079" t="e">
            <v>#VALUE!</v>
          </cell>
          <cell r="D2079" t="e">
            <v>#VALUE!</v>
          </cell>
          <cell r="E2079" t="e">
            <v>#VALUE!</v>
          </cell>
        </row>
        <row r="2080">
          <cell r="B2080" t="e">
            <v>#VALUE!</v>
          </cell>
          <cell r="C2080" t="e">
            <v>#VALUE!</v>
          </cell>
          <cell r="D2080" t="e">
            <v>#VALUE!</v>
          </cell>
          <cell r="E2080" t="e">
            <v>#VALUE!</v>
          </cell>
        </row>
        <row r="2081">
          <cell r="B2081" t="e">
            <v>#VALUE!</v>
          </cell>
          <cell r="C2081" t="e">
            <v>#VALUE!</v>
          </cell>
          <cell r="D2081" t="e">
            <v>#VALUE!</v>
          </cell>
          <cell r="E2081" t="e">
            <v>#VALUE!</v>
          </cell>
        </row>
        <row r="2082">
          <cell r="B2082" t="e">
            <v>#VALUE!</v>
          </cell>
          <cell r="C2082" t="e">
            <v>#VALUE!</v>
          </cell>
          <cell r="D2082" t="e">
            <v>#VALUE!</v>
          </cell>
          <cell r="E2082" t="e">
            <v>#VALUE!</v>
          </cell>
        </row>
        <row r="2083">
          <cell r="B2083" t="e">
            <v>#VALUE!</v>
          </cell>
          <cell r="C2083" t="e">
            <v>#VALUE!</v>
          </cell>
          <cell r="D2083" t="e">
            <v>#VALUE!</v>
          </cell>
          <cell r="E2083" t="e">
            <v>#VALUE!</v>
          </cell>
        </row>
        <row r="2084">
          <cell r="B2084" t="e">
            <v>#VALUE!</v>
          </cell>
          <cell r="C2084" t="e">
            <v>#VALUE!</v>
          </cell>
          <cell r="D2084" t="e">
            <v>#VALUE!</v>
          </cell>
          <cell r="E2084" t="e">
            <v>#VALUE!</v>
          </cell>
        </row>
        <row r="2085">
          <cell r="B2085" t="e">
            <v>#VALUE!</v>
          </cell>
          <cell r="C2085" t="e">
            <v>#VALUE!</v>
          </cell>
          <cell r="D2085" t="e">
            <v>#VALUE!</v>
          </cell>
          <cell r="E2085" t="e">
            <v>#VALUE!</v>
          </cell>
        </row>
        <row r="2086">
          <cell r="B2086" t="e">
            <v>#VALUE!</v>
          </cell>
          <cell r="C2086" t="e">
            <v>#VALUE!</v>
          </cell>
          <cell r="D2086" t="e">
            <v>#VALUE!</v>
          </cell>
          <cell r="E2086" t="e">
            <v>#VALUE!</v>
          </cell>
        </row>
        <row r="2087">
          <cell r="B2087" t="e">
            <v>#VALUE!</v>
          </cell>
          <cell r="C2087" t="e">
            <v>#VALUE!</v>
          </cell>
          <cell r="D2087" t="e">
            <v>#VALUE!</v>
          </cell>
          <cell r="E2087" t="e">
            <v>#VALUE!</v>
          </cell>
        </row>
        <row r="2088">
          <cell r="B2088" t="e">
            <v>#VALUE!</v>
          </cell>
          <cell r="C2088" t="e">
            <v>#VALUE!</v>
          </cell>
          <cell r="D2088" t="e">
            <v>#VALUE!</v>
          </cell>
          <cell r="E2088" t="e">
            <v>#VALUE!</v>
          </cell>
        </row>
        <row r="2089">
          <cell r="B2089" t="e">
            <v>#VALUE!</v>
          </cell>
          <cell r="C2089" t="e">
            <v>#VALUE!</v>
          </cell>
          <cell r="D2089" t="e">
            <v>#VALUE!</v>
          </cell>
          <cell r="E2089" t="e">
            <v>#VALUE!</v>
          </cell>
        </row>
        <row r="2090">
          <cell r="B2090" t="e">
            <v>#VALUE!</v>
          </cell>
          <cell r="C2090" t="e">
            <v>#VALUE!</v>
          </cell>
          <cell r="D2090" t="e">
            <v>#VALUE!</v>
          </cell>
          <cell r="E2090" t="e">
            <v>#VALUE!</v>
          </cell>
        </row>
        <row r="2091">
          <cell r="B2091" t="e">
            <v>#VALUE!</v>
          </cell>
          <cell r="C2091" t="e">
            <v>#VALUE!</v>
          </cell>
          <cell r="D2091" t="e">
            <v>#VALUE!</v>
          </cell>
          <cell r="E2091" t="e">
            <v>#VALUE!</v>
          </cell>
        </row>
        <row r="2092">
          <cell r="B2092" t="e">
            <v>#VALUE!</v>
          </cell>
          <cell r="C2092" t="e">
            <v>#VALUE!</v>
          </cell>
          <cell r="D2092" t="e">
            <v>#VALUE!</v>
          </cell>
          <cell r="E2092" t="e">
            <v>#VALUE!</v>
          </cell>
        </row>
        <row r="2093">
          <cell r="B2093" t="e">
            <v>#VALUE!</v>
          </cell>
          <cell r="C2093" t="e">
            <v>#VALUE!</v>
          </cell>
          <cell r="D2093" t="e">
            <v>#VALUE!</v>
          </cell>
          <cell r="E2093" t="e">
            <v>#VALUE!</v>
          </cell>
        </row>
        <row r="2094">
          <cell r="B2094" t="e">
            <v>#VALUE!</v>
          </cell>
          <cell r="C2094" t="e">
            <v>#VALUE!</v>
          </cell>
          <cell r="D2094" t="e">
            <v>#VALUE!</v>
          </cell>
          <cell r="E2094" t="e">
            <v>#VALUE!</v>
          </cell>
        </row>
        <row r="2095">
          <cell r="B2095" t="e">
            <v>#VALUE!</v>
          </cell>
          <cell r="C2095" t="e">
            <v>#VALUE!</v>
          </cell>
          <cell r="D2095" t="e">
            <v>#VALUE!</v>
          </cell>
          <cell r="E2095" t="e">
            <v>#VALUE!</v>
          </cell>
        </row>
        <row r="2096">
          <cell r="B2096" t="e">
            <v>#VALUE!</v>
          </cell>
          <cell r="C2096" t="e">
            <v>#VALUE!</v>
          </cell>
          <cell r="D2096" t="e">
            <v>#VALUE!</v>
          </cell>
          <cell r="E2096" t="e">
            <v>#VALUE!</v>
          </cell>
        </row>
        <row r="2097">
          <cell r="B2097" t="e">
            <v>#VALUE!</v>
          </cell>
          <cell r="C2097" t="e">
            <v>#VALUE!</v>
          </cell>
          <cell r="D2097" t="e">
            <v>#VALUE!</v>
          </cell>
          <cell r="E2097" t="e">
            <v>#VALUE!</v>
          </cell>
        </row>
        <row r="2098">
          <cell r="B2098" t="e">
            <v>#VALUE!</v>
          </cell>
          <cell r="C2098" t="e">
            <v>#VALUE!</v>
          </cell>
          <cell r="D2098" t="e">
            <v>#VALUE!</v>
          </cell>
          <cell r="E2098" t="e">
            <v>#VALUE!</v>
          </cell>
        </row>
        <row r="2099">
          <cell r="B2099" t="e">
            <v>#VALUE!</v>
          </cell>
          <cell r="C2099" t="e">
            <v>#VALUE!</v>
          </cell>
          <cell r="D2099" t="e">
            <v>#VALUE!</v>
          </cell>
          <cell r="E2099" t="e">
            <v>#VALUE!</v>
          </cell>
        </row>
        <row r="2100">
          <cell r="B2100" t="e">
            <v>#VALUE!</v>
          </cell>
          <cell r="C2100" t="e">
            <v>#VALUE!</v>
          </cell>
          <cell r="D2100" t="e">
            <v>#VALUE!</v>
          </cell>
          <cell r="E2100" t="e">
            <v>#VALUE!</v>
          </cell>
        </row>
        <row r="2101">
          <cell r="B2101" t="e">
            <v>#VALUE!</v>
          </cell>
          <cell r="C2101" t="e">
            <v>#VALUE!</v>
          </cell>
          <cell r="D2101" t="e">
            <v>#VALUE!</v>
          </cell>
          <cell r="E2101" t="e">
            <v>#VALUE!</v>
          </cell>
        </row>
        <row r="2102">
          <cell r="B2102" t="e">
            <v>#VALUE!</v>
          </cell>
          <cell r="C2102" t="e">
            <v>#VALUE!</v>
          </cell>
          <cell r="D2102" t="e">
            <v>#VALUE!</v>
          </cell>
          <cell r="E2102" t="e">
            <v>#VALUE!</v>
          </cell>
        </row>
        <row r="2103">
          <cell r="B2103" t="e">
            <v>#VALUE!</v>
          </cell>
          <cell r="C2103" t="e">
            <v>#VALUE!</v>
          </cell>
          <cell r="D2103" t="e">
            <v>#VALUE!</v>
          </cell>
          <cell r="E2103" t="e">
            <v>#VALUE!</v>
          </cell>
        </row>
        <row r="2104">
          <cell r="B2104" t="e">
            <v>#VALUE!</v>
          </cell>
          <cell r="C2104" t="e">
            <v>#VALUE!</v>
          </cell>
          <cell r="D2104" t="e">
            <v>#VALUE!</v>
          </cell>
          <cell r="E2104" t="e">
            <v>#VALUE!</v>
          </cell>
        </row>
        <row r="2105">
          <cell r="B2105" t="e">
            <v>#VALUE!</v>
          </cell>
          <cell r="C2105" t="e">
            <v>#VALUE!</v>
          </cell>
          <cell r="D2105" t="e">
            <v>#VALUE!</v>
          </cell>
          <cell r="E2105" t="e">
            <v>#VALUE!</v>
          </cell>
        </row>
        <row r="2106">
          <cell r="B2106" t="e">
            <v>#VALUE!</v>
          </cell>
          <cell r="C2106" t="e">
            <v>#VALUE!</v>
          </cell>
          <cell r="D2106" t="e">
            <v>#VALUE!</v>
          </cell>
          <cell r="E2106" t="e">
            <v>#VALUE!</v>
          </cell>
        </row>
        <row r="2107">
          <cell r="B2107" t="e">
            <v>#VALUE!</v>
          </cell>
          <cell r="C2107" t="e">
            <v>#VALUE!</v>
          </cell>
          <cell r="D2107" t="e">
            <v>#VALUE!</v>
          </cell>
          <cell r="E2107" t="e">
            <v>#VALUE!</v>
          </cell>
        </row>
        <row r="2108">
          <cell r="B2108" t="e">
            <v>#VALUE!</v>
          </cell>
          <cell r="C2108" t="e">
            <v>#VALUE!</v>
          </cell>
          <cell r="D2108" t="e">
            <v>#VALUE!</v>
          </cell>
          <cell r="E2108" t="e">
            <v>#VALUE!</v>
          </cell>
        </row>
        <row r="2109">
          <cell r="B2109" t="e">
            <v>#VALUE!</v>
          </cell>
          <cell r="C2109" t="e">
            <v>#VALUE!</v>
          </cell>
          <cell r="D2109" t="e">
            <v>#VALUE!</v>
          </cell>
          <cell r="E2109" t="e">
            <v>#VALUE!</v>
          </cell>
        </row>
        <row r="2110">
          <cell r="B2110" t="e">
            <v>#VALUE!</v>
          </cell>
          <cell r="C2110" t="e">
            <v>#VALUE!</v>
          </cell>
          <cell r="D2110" t="e">
            <v>#VALUE!</v>
          </cell>
          <cell r="E2110" t="e">
            <v>#VALUE!</v>
          </cell>
        </row>
        <row r="2111">
          <cell r="B2111" t="e">
            <v>#VALUE!</v>
          </cell>
          <cell r="C2111" t="e">
            <v>#VALUE!</v>
          </cell>
          <cell r="D2111" t="e">
            <v>#VALUE!</v>
          </cell>
          <cell r="E2111" t="e">
            <v>#VALUE!</v>
          </cell>
        </row>
        <row r="2112">
          <cell r="B2112" t="e">
            <v>#VALUE!</v>
          </cell>
          <cell r="C2112" t="e">
            <v>#VALUE!</v>
          </cell>
          <cell r="D2112" t="e">
            <v>#VALUE!</v>
          </cell>
          <cell r="E2112" t="e">
            <v>#VALUE!</v>
          </cell>
        </row>
        <row r="2113">
          <cell r="B2113" t="e">
            <v>#VALUE!</v>
          </cell>
          <cell r="C2113" t="e">
            <v>#VALUE!</v>
          </cell>
          <cell r="D2113" t="e">
            <v>#VALUE!</v>
          </cell>
          <cell r="E2113" t="e">
            <v>#VALUE!</v>
          </cell>
        </row>
        <row r="2114">
          <cell r="B2114" t="e">
            <v>#VALUE!</v>
          </cell>
          <cell r="C2114" t="e">
            <v>#VALUE!</v>
          </cell>
          <cell r="D2114" t="e">
            <v>#VALUE!</v>
          </cell>
          <cell r="E2114" t="e">
            <v>#VALUE!</v>
          </cell>
        </row>
        <row r="2115">
          <cell r="B2115" t="e">
            <v>#VALUE!</v>
          </cell>
          <cell r="C2115" t="e">
            <v>#VALUE!</v>
          </cell>
          <cell r="D2115" t="e">
            <v>#VALUE!</v>
          </cell>
          <cell r="E2115" t="e">
            <v>#VALUE!</v>
          </cell>
        </row>
        <row r="2116">
          <cell r="B2116" t="e">
            <v>#VALUE!</v>
          </cell>
          <cell r="C2116" t="e">
            <v>#VALUE!</v>
          </cell>
          <cell r="D2116" t="e">
            <v>#VALUE!</v>
          </cell>
          <cell r="E2116" t="e">
            <v>#VALUE!</v>
          </cell>
        </row>
        <row r="2117">
          <cell r="B2117" t="e">
            <v>#VALUE!</v>
          </cell>
          <cell r="C2117" t="e">
            <v>#VALUE!</v>
          </cell>
          <cell r="D2117" t="e">
            <v>#VALUE!</v>
          </cell>
          <cell r="E2117" t="e">
            <v>#VALUE!</v>
          </cell>
        </row>
        <row r="2118">
          <cell r="B2118" t="e">
            <v>#VALUE!</v>
          </cell>
          <cell r="C2118" t="e">
            <v>#VALUE!</v>
          </cell>
          <cell r="D2118" t="e">
            <v>#VALUE!</v>
          </cell>
          <cell r="E2118" t="e">
            <v>#VALUE!</v>
          </cell>
        </row>
        <row r="2119">
          <cell r="B2119" t="e">
            <v>#VALUE!</v>
          </cell>
          <cell r="C2119" t="e">
            <v>#VALUE!</v>
          </cell>
          <cell r="D2119" t="e">
            <v>#VALUE!</v>
          </cell>
          <cell r="E2119" t="e">
            <v>#VALUE!</v>
          </cell>
        </row>
        <row r="2120">
          <cell r="B2120" t="e">
            <v>#VALUE!</v>
          </cell>
          <cell r="C2120" t="e">
            <v>#VALUE!</v>
          </cell>
          <cell r="D2120" t="e">
            <v>#VALUE!</v>
          </cell>
          <cell r="E2120" t="e">
            <v>#VALUE!</v>
          </cell>
        </row>
        <row r="2121">
          <cell r="B2121" t="e">
            <v>#VALUE!</v>
          </cell>
          <cell r="C2121" t="e">
            <v>#VALUE!</v>
          </cell>
          <cell r="D2121" t="e">
            <v>#VALUE!</v>
          </cell>
          <cell r="E2121" t="e">
            <v>#VALUE!</v>
          </cell>
        </row>
        <row r="2122">
          <cell r="B2122" t="e">
            <v>#VALUE!</v>
          </cell>
          <cell r="C2122" t="e">
            <v>#VALUE!</v>
          </cell>
          <cell r="D2122" t="e">
            <v>#VALUE!</v>
          </cell>
          <cell r="E2122" t="e">
            <v>#VALUE!</v>
          </cell>
        </row>
        <row r="2123">
          <cell r="B2123" t="e">
            <v>#VALUE!</v>
          </cell>
          <cell r="C2123" t="e">
            <v>#VALUE!</v>
          </cell>
          <cell r="D2123" t="e">
            <v>#VALUE!</v>
          </cell>
          <cell r="E2123" t="e">
            <v>#VALUE!</v>
          </cell>
        </row>
        <row r="2124">
          <cell r="B2124" t="e">
            <v>#VALUE!</v>
          </cell>
          <cell r="C2124" t="e">
            <v>#VALUE!</v>
          </cell>
          <cell r="D2124" t="e">
            <v>#VALUE!</v>
          </cell>
          <cell r="E2124" t="e">
            <v>#VALUE!</v>
          </cell>
        </row>
        <row r="2125">
          <cell r="B2125" t="e">
            <v>#VALUE!</v>
          </cell>
          <cell r="C2125" t="e">
            <v>#VALUE!</v>
          </cell>
          <cell r="D2125" t="e">
            <v>#VALUE!</v>
          </cell>
          <cell r="E2125" t="e">
            <v>#VALUE!</v>
          </cell>
        </row>
        <row r="2126">
          <cell r="B2126" t="e">
            <v>#VALUE!</v>
          </cell>
          <cell r="C2126" t="e">
            <v>#VALUE!</v>
          </cell>
          <cell r="D2126" t="e">
            <v>#VALUE!</v>
          </cell>
          <cell r="E2126" t="e">
            <v>#VALUE!</v>
          </cell>
        </row>
        <row r="2127">
          <cell r="B2127" t="e">
            <v>#VALUE!</v>
          </cell>
          <cell r="C2127" t="e">
            <v>#VALUE!</v>
          </cell>
          <cell r="D2127" t="e">
            <v>#VALUE!</v>
          </cell>
          <cell r="E2127" t="e">
            <v>#VALUE!</v>
          </cell>
        </row>
        <row r="2128">
          <cell r="B2128" t="e">
            <v>#VALUE!</v>
          </cell>
          <cell r="C2128" t="e">
            <v>#VALUE!</v>
          </cell>
          <cell r="D2128" t="e">
            <v>#VALUE!</v>
          </cell>
          <cell r="E2128" t="e">
            <v>#VALUE!</v>
          </cell>
        </row>
        <row r="2129">
          <cell r="B2129" t="e">
            <v>#VALUE!</v>
          </cell>
          <cell r="C2129" t="e">
            <v>#VALUE!</v>
          </cell>
          <cell r="D2129" t="e">
            <v>#VALUE!</v>
          </cell>
          <cell r="E2129" t="e">
            <v>#VALUE!</v>
          </cell>
        </row>
        <row r="2130">
          <cell r="B2130" t="e">
            <v>#VALUE!</v>
          </cell>
          <cell r="C2130" t="e">
            <v>#VALUE!</v>
          </cell>
          <cell r="D2130" t="e">
            <v>#VALUE!</v>
          </cell>
          <cell r="E2130" t="e">
            <v>#VALUE!</v>
          </cell>
        </row>
        <row r="2131">
          <cell r="B2131" t="e">
            <v>#VALUE!</v>
          </cell>
          <cell r="C2131" t="e">
            <v>#VALUE!</v>
          </cell>
          <cell r="D2131" t="e">
            <v>#VALUE!</v>
          </cell>
          <cell r="E2131" t="e">
            <v>#VALUE!</v>
          </cell>
        </row>
        <row r="2132">
          <cell r="B2132" t="e">
            <v>#VALUE!</v>
          </cell>
          <cell r="C2132" t="e">
            <v>#VALUE!</v>
          </cell>
          <cell r="D2132" t="e">
            <v>#VALUE!</v>
          </cell>
          <cell r="E2132" t="e">
            <v>#VALUE!</v>
          </cell>
        </row>
        <row r="2133">
          <cell r="B2133" t="e">
            <v>#VALUE!</v>
          </cell>
          <cell r="C2133" t="e">
            <v>#VALUE!</v>
          </cell>
          <cell r="D2133" t="e">
            <v>#VALUE!</v>
          </cell>
          <cell r="E2133" t="e">
            <v>#VALUE!</v>
          </cell>
        </row>
        <row r="2134">
          <cell r="B2134" t="e">
            <v>#VALUE!</v>
          </cell>
          <cell r="C2134" t="e">
            <v>#VALUE!</v>
          </cell>
          <cell r="D2134" t="e">
            <v>#VALUE!</v>
          </cell>
          <cell r="E2134" t="e">
            <v>#VALUE!</v>
          </cell>
        </row>
        <row r="2135">
          <cell r="B2135" t="e">
            <v>#VALUE!</v>
          </cell>
          <cell r="C2135" t="e">
            <v>#VALUE!</v>
          </cell>
          <cell r="D2135" t="e">
            <v>#VALUE!</v>
          </cell>
          <cell r="E2135" t="e">
            <v>#VALUE!</v>
          </cell>
        </row>
        <row r="2136">
          <cell r="B2136" t="e">
            <v>#VALUE!</v>
          </cell>
          <cell r="C2136" t="e">
            <v>#VALUE!</v>
          </cell>
          <cell r="D2136" t="e">
            <v>#VALUE!</v>
          </cell>
          <cell r="E2136" t="e">
            <v>#VALUE!</v>
          </cell>
        </row>
        <row r="2137">
          <cell r="B2137" t="e">
            <v>#VALUE!</v>
          </cell>
          <cell r="C2137" t="e">
            <v>#VALUE!</v>
          </cell>
          <cell r="D2137" t="e">
            <v>#VALUE!</v>
          </cell>
          <cell r="E2137" t="e">
            <v>#VALUE!</v>
          </cell>
        </row>
        <row r="2138">
          <cell r="B2138" t="e">
            <v>#VALUE!</v>
          </cell>
          <cell r="C2138" t="e">
            <v>#VALUE!</v>
          </cell>
          <cell r="D2138" t="e">
            <v>#VALUE!</v>
          </cell>
          <cell r="E2138" t="e">
            <v>#VALUE!</v>
          </cell>
        </row>
        <row r="2139">
          <cell r="B2139" t="e">
            <v>#VALUE!</v>
          </cell>
          <cell r="C2139" t="e">
            <v>#VALUE!</v>
          </cell>
          <cell r="D2139" t="e">
            <v>#VALUE!</v>
          </cell>
          <cell r="E2139" t="e">
            <v>#VALUE!</v>
          </cell>
        </row>
        <row r="2140">
          <cell r="B2140" t="e">
            <v>#VALUE!</v>
          </cell>
          <cell r="C2140" t="e">
            <v>#VALUE!</v>
          </cell>
          <cell r="D2140" t="e">
            <v>#VALUE!</v>
          </cell>
          <cell r="E2140" t="e">
            <v>#VALUE!</v>
          </cell>
        </row>
        <row r="2141">
          <cell r="B2141" t="e">
            <v>#VALUE!</v>
          </cell>
          <cell r="C2141" t="e">
            <v>#VALUE!</v>
          </cell>
          <cell r="D2141" t="e">
            <v>#VALUE!</v>
          </cell>
          <cell r="E2141" t="e">
            <v>#VALUE!</v>
          </cell>
        </row>
        <row r="2142">
          <cell r="B2142" t="e">
            <v>#VALUE!</v>
          </cell>
          <cell r="C2142" t="e">
            <v>#VALUE!</v>
          </cell>
          <cell r="D2142" t="e">
            <v>#VALUE!</v>
          </cell>
          <cell r="E2142" t="e">
            <v>#VALUE!</v>
          </cell>
        </row>
        <row r="2143">
          <cell r="B2143" t="e">
            <v>#VALUE!</v>
          </cell>
          <cell r="C2143" t="e">
            <v>#VALUE!</v>
          </cell>
          <cell r="D2143" t="e">
            <v>#VALUE!</v>
          </cell>
          <cell r="E2143" t="e">
            <v>#VALUE!</v>
          </cell>
        </row>
        <row r="2144">
          <cell r="B2144" t="e">
            <v>#VALUE!</v>
          </cell>
          <cell r="C2144" t="e">
            <v>#VALUE!</v>
          </cell>
          <cell r="D2144" t="e">
            <v>#VALUE!</v>
          </cell>
          <cell r="E2144" t="e">
            <v>#VALUE!</v>
          </cell>
        </row>
        <row r="2145">
          <cell r="B2145" t="e">
            <v>#VALUE!</v>
          </cell>
          <cell r="C2145" t="e">
            <v>#VALUE!</v>
          </cell>
          <cell r="D2145" t="e">
            <v>#VALUE!</v>
          </cell>
          <cell r="E2145" t="e">
            <v>#VALUE!</v>
          </cell>
        </row>
        <row r="2146">
          <cell r="B2146" t="e">
            <v>#VALUE!</v>
          </cell>
          <cell r="C2146" t="e">
            <v>#VALUE!</v>
          </cell>
          <cell r="D2146" t="e">
            <v>#VALUE!</v>
          </cell>
          <cell r="E2146" t="e">
            <v>#VALUE!</v>
          </cell>
        </row>
        <row r="2147">
          <cell r="B2147" t="e">
            <v>#VALUE!</v>
          </cell>
          <cell r="C2147" t="e">
            <v>#VALUE!</v>
          </cell>
          <cell r="D2147" t="e">
            <v>#VALUE!</v>
          </cell>
          <cell r="E2147" t="e">
            <v>#VALUE!</v>
          </cell>
        </row>
        <row r="2148">
          <cell r="B2148" t="e">
            <v>#VALUE!</v>
          </cell>
          <cell r="C2148" t="e">
            <v>#VALUE!</v>
          </cell>
          <cell r="D2148" t="e">
            <v>#VALUE!</v>
          </cell>
          <cell r="E2148" t="e">
            <v>#VALUE!</v>
          </cell>
        </row>
        <row r="2149">
          <cell r="B2149" t="e">
            <v>#VALUE!</v>
          </cell>
          <cell r="C2149" t="e">
            <v>#VALUE!</v>
          </cell>
          <cell r="D2149" t="e">
            <v>#VALUE!</v>
          </cell>
          <cell r="E2149" t="e">
            <v>#VALUE!</v>
          </cell>
        </row>
        <row r="2150">
          <cell r="B2150" t="e">
            <v>#VALUE!</v>
          </cell>
          <cell r="C2150" t="e">
            <v>#VALUE!</v>
          </cell>
          <cell r="D2150" t="e">
            <v>#VALUE!</v>
          </cell>
          <cell r="E2150" t="e">
            <v>#VALUE!</v>
          </cell>
        </row>
        <row r="2151">
          <cell r="B2151" t="e">
            <v>#VALUE!</v>
          </cell>
          <cell r="C2151" t="e">
            <v>#VALUE!</v>
          </cell>
          <cell r="D2151" t="e">
            <v>#VALUE!</v>
          </cell>
          <cell r="E2151" t="e">
            <v>#VALUE!</v>
          </cell>
        </row>
        <row r="2152">
          <cell r="B2152" t="e">
            <v>#VALUE!</v>
          </cell>
          <cell r="C2152" t="e">
            <v>#VALUE!</v>
          </cell>
          <cell r="D2152" t="e">
            <v>#VALUE!</v>
          </cell>
          <cell r="E2152" t="e">
            <v>#VALUE!</v>
          </cell>
        </row>
        <row r="2153">
          <cell r="B2153" t="e">
            <v>#VALUE!</v>
          </cell>
          <cell r="C2153" t="e">
            <v>#VALUE!</v>
          </cell>
          <cell r="D2153" t="e">
            <v>#VALUE!</v>
          </cell>
          <cell r="E2153" t="e">
            <v>#VALUE!</v>
          </cell>
        </row>
        <row r="2154">
          <cell r="B2154" t="e">
            <v>#VALUE!</v>
          </cell>
          <cell r="C2154" t="e">
            <v>#VALUE!</v>
          </cell>
          <cell r="D2154" t="e">
            <v>#VALUE!</v>
          </cell>
          <cell r="E2154" t="e">
            <v>#VALUE!</v>
          </cell>
        </row>
        <row r="2155">
          <cell r="B2155" t="e">
            <v>#VALUE!</v>
          </cell>
          <cell r="C2155" t="e">
            <v>#VALUE!</v>
          </cell>
          <cell r="D2155" t="e">
            <v>#VALUE!</v>
          </cell>
          <cell r="E2155" t="e">
            <v>#VALUE!</v>
          </cell>
        </row>
        <row r="2156">
          <cell r="B2156" t="e">
            <v>#VALUE!</v>
          </cell>
          <cell r="C2156" t="e">
            <v>#VALUE!</v>
          </cell>
          <cell r="D2156" t="e">
            <v>#VALUE!</v>
          </cell>
          <cell r="E2156" t="e">
            <v>#VALUE!</v>
          </cell>
        </row>
        <row r="2157">
          <cell r="B2157" t="e">
            <v>#VALUE!</v>
          </cell>
          <cell r="C2157" t="e">
            <v>#VALUE!</v>
          </cell>
          <cell r="D2157" t="e">
            <v>#VALUE!</v>
          </cell>
          <cell r="E2157" t="e">
            <v>#VALUE!</v>
          </cell>
        </row>
        <row r="2158">
          <cell r="B2158" t="e">
            <v>#VALUE!</v>
          </cell>
          <cell r="C2158" t="e">
            <v>#VALUE!</v>
          </cell>
          <cell r="D2158" t="e">
            <v>#VALUE!</v>
          </cell>
          <cell r="E2158" t="e">
            <v>#VALUE!</v>
          </cell>
        </row>
        <row r="2159">
          <cell r="B2159" t="e">
            <v>#VALUE!</v>
          </cell>
          <cell r="C2159" t="e">
            <v>#VALUE!</v>
          </cell>
          <cell r="D2159" t="e">
            <v>#VALUE!</v>
          </cell>
          <cell r="E2159" t="e">
            <v>#VALUE!</v>
          </cell>
        </row>
        <row r="2160">
          <cell r="B2160" t="e">
            <v>#VALUE!</v>
          </cell>
          <cell r="C2160" t="e">
            <v>#VALUE!</v>
          </cell>
          <cell r="D2160" t="e">
            <v>#VALUE!</v>
          </cell>
          <cell r="E2160" t="e">
            <v>#VALUE!</v>
          </cell>
        </row>
        <row r="2161">
          <cell r="B2161" t="e">
            <v>#VALUE!</v>
          </cell>
          <cell r="C2161" t="e">
            <v>#VALUE!</v>
          </cell>
          <cell r="D2161" t="e">
            <v>#VALUE!</v>
          </cell>
          <cell r="E2161" t="e">
            <v>#VALUE!</v>
          </cell>
        </row>
        <row r="2162">
          <cell r="B2162" t="e">
            <v>#VALUE!</v>
          </cell>
          <cell r="C2162" t="e">
            <v>#VALUE!</v>
          </cell>
          <cell r="D2162" t="e">
            <v>#VALUE!</v>
          </cell>
          <cell r="E2162" t="e">
            <v>#VALUE!</v>
          </cell>
        </row>
        <row r="2163">
          <cell r="B2163" t="e">
            <v>#VALUE!</v>
          </cell>
          <cell r="C2163" t="e">
            <v>#VALUE!</v>
          </cell>
          <cell r="D2163" t="e">
            <v>#VALUE!</v>
          </cell>
          <cell r="E2163" t="e">
            <v>#VALUE!</v>
          </cell>
        </row>
        <row r="2164">
          <cell r="B2164" t="e">
            <v>#VALUE!</v>
          </cell>
          <cell r="C2164" t="e">
            <v>#VALUE!</v>
          </cell>
          <cell r="D2164" t="e">
            <v>#VALUE!</v>
          </cell>
          <cell r="E2164" t="e">
            <v>#VALUE!</v>
          </cell>
        </row>
        <row r="2165">
          <cell r="B2165" t="e">
            <v>#VALUE!</v>
          </cell>
          <cell r="C2165" t="e">
            <v>#VALUE!</v>
          </cell>
          <cell r="D2165" t="e">
            <v>#VALUE!</v>
          </cell>
          <cell r="E2165" t="e">
            <v>#VALUE!</v>
          </cell>
        </row>
        <row r="2166">
          <cell r="B2166" t="e">
            <v>#VALUE!</v>
          </cell>
          <cell r="C2166" t="e">
            <v>#VALUE!</v>
          </cell>
          <cell r="D2166" t="e">
            <v>#VALUE!</v>
          </cell>
          <cell r="E2166" t="e">
            <v>#VALUE!</v>
          </cell>
        </row>
        <row r="2167">
          <cell r="B2167" t="e">
            <v>#VALUE!</v>
          </cell>
          <cell r="C2167" t="e">
            <v>#VALUE!</v>
          </cell>
          <cell r="D2167" t="e">
            <v>#VALUE!</v>
          </cell>
          <cell r="E2167" t="e">
            <v>#VALUE!</v>
          </cell>
        </row>
        <row r="2168">
          <cell r="B2168" t="e">
            <v>#VALUE!</v>
          </cell>
          <cell r="C2168" t="e">
            <v>#VALUE!</v>
          </cell>
          <cell r="D2168" t="e">
            <v>#VALUE!</v>
          </cell>
          <cell r="E2168" t="e">
            <v>#VALUE!</v>
          </cell>
        </row>
        <row r="2169">
          <cell r="B2169" t="e">
            <v>#VALUE!</v>
          </cell>
          <cell r="C2169" t="e">
            <v>#VALUE!</v>
          </cell>
          <cell r="D2169" t="e">
            <v>#VALUE!</v>
          </cell>
          <cell r="E2169" t="e">
            <v>#VALUE!</v>
          </cell>
        </row>
        <row r="2170">
          <cell r="B2170" t="e">
            <v>#VALUE!</v>
          </cell>
          <cell r="C2170" t="e">
            <v>#VALUE!</v>
          </cell>
          <cell r="D2170" t="e">
            <v>#VALUE!</v>
          </cell>
          <cell r="E2170" t="e">
            <v>#VALUE!</v>
          </cell>
        </row>
        <row r="2171">
          <cell r="B2171" t="e">
            <v>#VALUE!</v>
          </cell>
          <cell r="C2171" t="e">
            <v>#VALUE!</v>
          </cell>
          <cell r="D2171" t="e">
            <v>#VALUE!</v>
          </cell>
          <cell r="E2171" t="e">
            <v>#VALUE!</v>
          </cell>
        </row>
        <row r="2172">
          <cell r="B2172" t="e">
            <v>#VALUE!</v>
          </cell>
          <cell r="C2172" t="e">
            <v>#VALUE!</v>
          </cell>
          <cell r="D2172" t="e">
            <v>#VALUE!</v>
          </cell>
          <cell r="E2172" t="e">
            <v>#VALUE!</v>
          </cell>
        </row>
        <row r="2173">
          <cell r="B2173" t="e">
            <v>#VALUE!</v>
          </cell>
          <cell r="C2173" t="e">
            <v>#VALUE!</v>
          </cell>
          <cell r="D2173" t="e">
            <v>#VALUE!</v>
          </cell>
          <cell r="E2173" t="e">
            <v>#VALUE!</v>
          </cell>
        </row>
        <row r="2174">
          <cell r="B2174" t="e">
            <v>#VALUE!</v>
          </cell>
          <cell r="C2174" t="e">
            <v>#VALUE!</v>
          </cell>
          <cell r="D2174" t="e">
            <v>#VALUE!</v>
          </cell>
          <cell r="E2174" t="e">
            <v>#VALUE!</v>
          </cell>
        </row>
        <row r="2175">
          <cell r="B2175" t="e">
            <v>#VALUE!</v>
          </cell>
          <cell r="C2175" t="e">
            <v>#VALUE!</v>
          </cell>
          <cell r="D2175" t="e">
            <v>#VALUE!</v>
          </cell>
          <cell r="E2175" t="e">
            <v>#VALUE!</v>
          </cell>
        </row>
        <row r="2176">
          <cell r="B2176" t="e">
            <v>#VALUE!</v>
          </cell>
          <cell r="C2176" t="e">
            <v>#VALUE!</v>
          </cell>
          <cell r="D2176" t="e">
            <v>#VALUE!</v>
          </cell>
          <cell r="E2176" t="e">
            <v>#VALUE!</v>
          </cell>
        </row>
        <row r="2177">
          <cell r="B2177" t="e">
            <v>#VALUE!</v>
          </cell>
          <cell r="C2177" t="e">
            <v>#VALUE!</v>
          </cell>
          <cell r="D2177" t="e">
            <v>#VALUE!</v>
          </cell>
          <cell r="E2177" t="e">
            <v>#VALUE!</v>
          </cell>
        </row>
        <row r="2178">
          <cell r="B2178" t="e">
            <v>#VALUE!</v>
          </cell>
          <cell r="C2178" t="e">
            <v>#VALUE!</v>
          </cell>
          <cell r="D2178" t="e">
            <v>#VALUE!</v>
          </cell>
          <cell r="E2178" t="e">
            <v>#VALUE!</v>
          </cell>
        </row>
        <row r="2179">
          <cell r="B2179" t="e">
            <v>#VALUE!</v>
          </cell>
          <cell r="C2179" t="e">
            <v>#VALUE!</v>
          </cell>
          <cell r="D2179" t="e">
            <v>#VALUE!</v>
          </cell>
          <cell r="E2179" t="e">
            <v>#VALUE!</v>
          </cell>
        </row>
        <row r="2180">
          <cell r="B2180" t="e">
            <v>#VALUE!</v>
          </cell>
          <cell r="C2180" t="e">
            <v>#VALUE!</v>
          </cell>
          <cell r="D2180" t="e">
            <v>#VALUE!</v>
          </cell>
          <cell r="E2180" t="e">
            <v>#VALUE!</v>
          </cell>
        </row>
        <row r="2181">
          <cell r="B2181" t="e">
            <v>#VALUE!</v>
          </cell>
          <cell r="C2181" t="e">
            <v>#VALUE!</v>
          </cell>
          <cell r="D2181" t="e">
            <v>#VALUE!</v>
          </cell>
          <cell r="E2181" t="e">
            <v>#VALUE!</v>
          </cell>
        </row>
        <row r="2182">
          <cell r="B2182" t="e">
            <v>#VALUE!</v>
          </cell>
          <cell r="C2182" t="e">
            <v>#VALUE!</v>
          </cell>
          <cell r="D2182" t="e">
            <v>#VALUE!</v>
          </cell>
          <cell r="E2182" t="e">
            <v>#VALUE!</v>
          </cell>
        </row>
        <row r="2183">
          <cell r="B2183" t="e">
            <v>#VALUE!</v>
          </cell>
          <cell r="C2183" t="e">
            <v>#VALUE!</v>
          </cell>
          <cell r="D2183" t="e">
            <v>#VALUE!</v>
          </cell>
          <cell r="E2183" t="e">
            <v>#VALUE!</v>
          </cell>
        </row>
        <row r="2184">
          <cell r="B2184" t="e">
            <v>#VALUE!</v>
          </cell>
          <cell r="C2184" t="e">
            <v>#VALUE!</v>
          </cell>
          <cell r="D2184" t="e">
            <v>#VALUE!</v>
          </cell>
          <cell r="E2184" t="e">
            <v>#VALUE!</v>
          </cell>
        </row>
        <row r="2185">
          <cell r="B2185" t="e">
            <v>#VALUE!</v>
          </cell>
          <cell r="C2185" t="e">
            <v>#VALUE!</v>
          </cell>
          <cell r="D2185" t="e">
            <v>#VALUE!</v>
          </cell>
          <cell r="E2185" t="e">
            <v>#VALUE!</v>
          </cell>
        </row>
        <row r="2186">
          <cell r="B2186" t="e">
            <v>#VALUE!</v>
          </cell>
          <cell r="C2186" t="e">
            <v>#VALUE!</v>
          </cell>
          <cell r="D2186" t="e">
            <v>#VALUE!</v>
          </cell>
          <cell r="E2186" t="e">
            <v>#VALUE!</v>
          </cell>
        </row>
        <row r="2187">
          <cell r="B2187" t="e">
            <v>#VALUE!</v>
          </cell>
          <cell r="C2187" t="e">
            <v>#VALUE!</v>
          </cell>
          <cell r="D2187" t="e">
            <v>#VALUE!</v>
          </cell>
          <cell r="E2187" t="e">
            <v>#VALUE!</v>
          </cell>
        </row>
        <row r="2188">
          <cell r="B2188" t="e">
            <v>#VALUE!</v>
          </cell>
          <cell r="C2188" t="e">
            <v>#VALUE!</v>
          </cell>
          <cell r="D2188" t="e">
            <v>#VALUE!</v>
          </cell>
          <cell r="E2188" t="e">
            <v>#VALUE!</v>
          </cell>
        </row>
        <row r="2189">
          <cell r="B2189" t="e">
            <v>#VALUE!</v>
          </cell>
          <cell r="C2189" t="e">
            <v>#VALUE!</v>
          </cell>
          <cell r="D2189" t="e">
            <v>#VALUE!</v>
          </cell>
          <cell r="E2189" t="e">
            <v>#VALUE!</v>
          </cell>
        </row>
        <row r="2190">
          <cell r="B2190" t="e">
            <v>#VALUE!</v>
          </cell>
          <cell r="C2190" t="e">
            <v>#VALUE!</v>
          </cell>
          <cell r="D2190" t="e">
            <v>#VALUE!</v>
          </cell>
          <cell r="E2190" t="e">
            <v>#VALUE!</v>
          </cell>
        </row>
        <row r="2191">
          <cell r="B2191" t="e">
            <v>#VALUE!</v>
          </cell>
          <cell r="C2191" t="e">
            <v>#VALUE!</v>
          </cell>
          <cell r="D2191" t="e">
            <v>#VALUE!</v>
          </cell>
          <cell r="E2191" t="e">
            <v>#VALUE!</v>
          </cell>
        </row>
        <row r="2192">
          <cell r="B2192" t="e">
            <v>#VALUE!</v>
          </cell>
          <cell r="C2192" t="e">
            <v>#VALUE!</v>
          </cell>
          <cell r="D2192" t="e">
            <v>#VALUE!</v>
          </cell>
          <cell r="E2192" t="e">
            <v>#VALUE!</v>
          </cell>
        </row>
        <row r="2193">
          <cell r="B2193" t="e">
            <v>#VALUE!</v>
          </cell>
          <cell r="C2193" t="e">
            <v>#VALUE!</v>
          </cell>
          <cell r="D2193" t="e">
            <v>#VALUE!</v>
          </cell>
          <cell r="E2193" t="e">
            <v>#VALUE!</v>
          </cell>
        </row>
        <row r="2194">
          <cell r="B2194" t="e">
            <v>#VALUE!</v>
          </cell>
          <cell r="C2194" t="e">
            <v>#VALUE!</v>
          </cell>
          <cell r="D2194" t="e">
            <v>#VALUE!</v>
          </cell>
          <cell r="E2194" t="e">
            <v>#VALUE!</v>
          </cell>
        </row>
        <row r="2195">
          <cell r="B2195" t="e">
            <v>#VALUE!</v>
          </cell>
          <cell r="C2195" t="e">
            <v>#VALUE!</v>
          </cell>
          <cell r="D2195" t="e">
            <v>#VALUE!</v>
          </cell>
          <cell r="E2195" t="e">
            <v>#VALUE!</v>
          </cell>
        </row>
        <row r="2196">
          <cell r="B2196" t="e">
            <v>#VALUE!</v>
          </cell>
          <cell r="C2196" t="e">
            <v>#VALUE!</v>
          </cell>
          <cell r="D2196" t="e">
            <v>#VALUE!</v>
          </cell>
          <cell r="E2196" t="e">
            <v>#VALUE!</v>
          </cell>
        </row>
        <row r="2197">
          <cell r="B2197" t="e">
            <v>#VALUE!</v>
          </cell>
          <cell r="C2197" t="e">
            <v>#VALUE!</v>
          </cell>
          <cell r="D2197" t="e">
            <v>#VALUE!</v>
          </cell>
          <cell r="E2197" t="e">
            <v>#VALUE!</v>
          </cell>
        </row>
        <row r="2198">
          <cell r="B2198" t="e">
            <v>#VALUE!</v>
          </cell>
          <cell r="C2198" t="e">
            <v>#VALUE!</v>
          </cell>
          <cell r="D2198" t="e">
            <v>#VALUE!</v>
          </cell>
          <cell r="E2198" t="e">
            <v>#VALUE!</v>
          </cell>
        </row>
        <row r="2199">
          <cell r="B2199" t="e">
            <v>#VALUE!</v>
          </cell>
          <cell r="C2199" t="e">
            <v>#VALUE!</v>
          </cell>
          <cell r="D2199" t="e">
            <v>#VALUE!</v>
          </cell>
          <cell r="E2199" t="e">
            <v>#VALUE!</v>
          </cell>
        </row>
        <row r="2200">
          <cell r="B2200" t="e">
            <v>#VALUE!</v>
          </cell>
          <cell r="C2200" t="e">
            <v>#VALUE!</v>
          </cell>
          <cell r="D2200" t="e">
            <v>#VALUE!</v>
          </cell>
          <cell r="E2200" t="e">
            <v>#VALUE!</v>
          </cell>
        </row>
        <row r="2201">
          <cell r="B2201" t="e">
            <v>#VALUE!</v>
          </cell>
          <cell r="C2201" t="e">
            <v>#VALUE!</v>
          </cell>
          <cell r="D2201" t="e">
            <v>#VALUE!</v>
          </cell>
          <cell r="E2201" t="e">
            <v>#VALUE!</v>
          </cell>
        </row>
        <row r="2202">
          <cell r="B2202" t="e">
            <v>#VALUE!</v>
          </cell>
          <cell r="C2202" t="e">
            <v>#VALUE!</v>
          </cell>
          <cell r="D2202" t="e">
            <v>#VALUE!</v>
          </cell>
          <cell r="E2202" t="e">
            <v>#VALUE!</v>
          </cell>
        </row>
        <row r="2203">
          <cell r="B2203" t="e">
            <v>#VALUE!</v>
          </cell>
          <cell r="C2203" t="e">
            <v>#VALUE!</v>
          </cell>
          <cell r="D2203" t="e">
            <v>#VALUE!</v>
          </cell>
          <cell r="E2203" t="e">
            <v>#VALUE!</v>
          </cell>
        </row>
        <row r="2204">
          <cell r="B2204" t="e">
            <v>#VALUE!</v>
          </cell>
          <cell r="C2204" t="e">
            <v>#VALUE!</v>
          </cell>
          <cell r="D2204" t="e">
            <v>#VALUE!</v>
          </cell>
          <cell r="E2204" t="e">
            <v>#VALUE!</v>
          </cell>
        </row>
        <row r="2205">
          <cell r="B2205" t="e">
            <v>#VALUE!</v>
          </cell>
          <cell r="C2205" t="e">
            <v>#VALUE!</v>
          </cell>
          <cell r="D2205" t="e">
            <v>#VALUE!</v>
          </cell>
          <cell r="E2205" t="e">
            <v>#VALUE!</v>
          </cell>
        </row>
        <row r="2206">
          <cell r="B2206" t="e">
            <v>#VALUE!</v>
          </cell>
          <cell r="C2206" t="e">
            <v>#VALUE!</v>
          </cell>
          <cell r="D2206" t="e">
            <v>#VALUE!</v>
          </cell>
          <cell r="E2206" t="e">
            <v>#VALUE!</v>
          </cell>
        </row>
        <row r="2207">
          <cell r="B2207" t="e">
            <v>#VALUE!</v>
          </cell>
          <cell r="C2207" t="e">
            <v>#VALUE!</v>
          </cell>
          <cell r="D2207" t="e">
            <v>#VALUE!</v>
          </cell>
          <cell r="E2207" t="e">
            <v>#VALUE!</v>
          </cell>
        </row>
        <row r="2208">
          <cell r="B2208" t="e">
            <v>#VALUE!</v>
          </cell>
          <cell r="C2208" t="e">
            <v>#VALUE!</v>
          </cell>
          <cell r="D2208" t="e">
            <v>#VALUE!</v>
          </cell>
          <cell r="E2208" t="e">
            <v>#VALUE!</v>
          </cell>
        </row>
        <row r="2209">
          <cell r="B2209" t="e">
            <v>#VALUE!</v>
          </cell>
          <cell r="C2209" t="e">
            <v>#VALUE!</v>
          </cell>
          <cell r="D2209" t="e">
            <v>#VALUE!</v>
          </cell>
          <cell r="E2209" t="e">
            <v>#VALUE!</v>
          </cell>
        </row>
        <row r="2210">
          <cell r="B2210" t="e">
            <v>#VALUE!</v>
          </cell>
          <cell r="C2210" t="e">
            <v>#VALUE!</v>
          </cell>
          <cell r="D2210" t="e">
            <v>#VALUE!</v>
          </cell>
          <cell r="E2210" t="e">
            <v>#VALUE!</v>
          </cell>
        </row>
        <row r="2211">
          <cell r="B2211" t="e">
            <v>#VALUE!</v>
          </cell>
          <cell r="C2211" t="e">
            <v>#VALUE!</v>
          </cell>
          <cell r="D2211" t="e">
            <v>#VALUE!</v>
          </cell>
          <cell r="E2211" t="e">
            <v>#VALUE!</v>
          </cell>
        </row>
        <row r="2212">
          <cell r="B2212" t="e">
            <v>#VALUE!</v>
          </cell>
          <cell r="C2212" t="e">
            <v>#VALUE!</v>
          </cell>
          <cell r="D2212" t="e">
            <v>#VALUE!</v>
          </cell>
          <cell r="E2212" t="e">
            <v>#VALUE!</v>
          </cell>
        </row>
        <row r="2213">
          <cell r="B2213" t="e">
            <v>#VALUE!</v>
          </cell>
          <cell r="C2213" t="e">
            <v>#VALUE!</v>
          </cell>
          <cell r="D2213" t="e">
            <v>#VALUE!</v>
          </cell>
          <cell r="E2213" t="e">
            <v>#VALUE!</v>
          </cell>
        </row>
        <row r="2214">
          <cell r="B2214" t="e">
            <v>#VALUE!</v>
          </cell>
          <cell r="C2214" t="e">
            <v>#VALUE!</v>
          </cell>
          <cell r="D2214" t="e">
            <v>#VALUE!</v>
          </cell>
          <cell r="E2214" t="e">
            <v>#VALUE!</v>
          </cell>
        </row>
        <row r="2215">
          <cell r="B2215" t="e">
            <v>#VALUE!</v>
          </cell>
          <cell r="C2215" t="e">
            <v>#VALUE!</v>
          </cell>
          <cell r="D2215" t="e">
            <v>#VALUE!</v>
          </cell>
          <cell r="E2215" t="e">
            <v>#VALUE!</v>
          </cell>
        </row>
        <row r="2216">
          <cell r="B2216" t="e">
            <v>#VALUE!</v>
          </cell>
          <cell r="C2216" t="e">
            <v>#VALUE!</v>
          </cell>
          <cell r="D2216" t="e">
            <v>#VALUE!</v>
          </cell>
          <cell r="E2216" t="e">
            <v>#VALUE!</v>
          </cell>
        </row>
        <row r="2217">
          <cell r="B2217" t="e">
            <v>#VALUE!</v>
          </cell>
          <cell r="C2217" t="e">
            <v>#VALUE!</v>
          </cell>
          <cell r="D2217" t="e">
            <v>#VALUE!</v>
          </cell>
          <cell r="E2217" t="e">
            <v>#VALUE!</v>
          </cell>
        </row>
        <row r="2218">
          <cell r="B2218" t="e">
            <v>#VALUE!</v>
          </cell>
          <cell r="C2218" t="e">
            <v>#VALUE!</v>
          </cell>
          <cell r="D2218" t="e">
            <v>#VALUE!</v>
          </cell>
          <cell r="E2218" t="e">
            <v>#VALUE!</v>
          </cell>
        </row>
        <row r="2219">
          <cell r="B2219" t="e">
            <v>#VALUE!</v>
          </cell>
          <cell r="C2219" t="e">
            <v>#VALUE!</v>
          </cell>
          <cell r="D2219" t="e">
            <v>#VALUE!</v>
          </cell>
          <cell r="E2219" t="e">
            <v>#VALUE!</v>
          </cell>
        </row>
        <row r="2220">
          <cell r="B2220" t="e">
            <v>#VALUE!</v>
          </cell>
          <cell r="C2220" t="e">
            <v>#VALUE!</v>
          </cell>
          <cell r="D2220" t="e">
            <v>#VALUE!</v>
          </cell>
          <cell r="E2220" t="e">
            <v>#VALUE!</v>
          </cell>
        </row>
        <row r="2221">
          <cell r="B2221" t="e">
            <v>#VALUE!</v>
          </cell>
          <cell r="C2221" t="e">
            <v>#VALUE!</v>
          </cell>
          <cell r="D2221" t="e">
            <v>#VALUE!</v>
          </cell>
          <cell r="E2221" t="e">
            <v>#VALUE!</v>
          </cell>
        </row>
        <row r="2222">
          <cell r="B2222" t="e">
            <v>#VALUE!</v>
          </cell>
          <cell r="C2222" t="e">
            <v>#VALUE!</v>
          </cell>
          <cell r="D2222" t="e">
            <v>#VALUE!</v>
          </cell>
          <cell r="E2222" t="e">
            <v>#VALUE!</v>
          </cell>
        </row>
        <row r="2223">
          <cell r="B2223" t="e">
            <v>#VALUE!</v>
          </cell>
          <cell r="C2223" t="e">
            <v>#VALUE!</v>
          </cell>
          <cell r="D2223" t="e">
            <v>#VALUE!</v>
          </cell>
          <cell r="E2223" t="e">
            <v>#VALUE!</v>
          </cell>
        </row>
        <row r="2224">
          <cell r="B2224" t="e">
            <v>#VALUE!</v>
          </cell>
          <cell r="C2224" t="e">
            <v>#VALUE!</v>
          </cell>
          <cell r="D2224" t="e">
            <v>#VALUE!</v>
          </cell>
          <cell r="E2224" t="e">
            <v>#VALUE!</v>
          </cell>
        </row>
        <row r="2225">
          <cell r="B2225" t="e">
            <v>#VALUE!</v>
          </cell>
          <cell r="C2225" t="e">
            <v>#VALUE!</v>
          </cell>
          <cell r="D2225" t="e">
            <v>#VALUE!</v>
          </cell>
          <cell r="E2225" t="e">
            <v>#VALUE!</v>
          </cell>
        </row>
        <row r="2226">
          <cell r="B2226" t="e">
            <v>#VALUE!</v>
          </cell>
          <cell r="C2226" t="e">
            <v>#VALUE!</v>
          </cell>
          <cell r="D2226" t="e">
            <v>#VALUE!</v>
          </cell>
          <cell r="E2226" t="e">
            <v>#VALUE!</v>
          </cell>
        </row>
        <row r="2227">
          <cell r="B2227" t="e">
            <v>#VALUE!</v>
          </cell>
          <cell r="C2227" t="e">
            <v>#VALUE!</v>
          </cell>
          <cell r="D2227" t="e">
            <v>#VALUE!</v>
          </cell>
          <cell r="E2227" t="e">
            <v>#VALUE!</v>
          </cell>
        </row>
        <row r="2228">
          <cell r="B2228" t="e">
            <v>#VALUE!</v>
          </cell>
          <cell r="C2228" t="e">
            <v>#VALUE!</v>
          </cell>
          <cell r="D2228" t="e">
            <v>#VALUE!</v>
          </cell>
          <cell r="E2228" t="e">
            <v>#VALUE!</v>
          </cell>
        </row>
        <row r="2229">
          <cell r="B2229" t="e">
            <v>#VALUE!</v>
          </cell>
          <cell r="C2229" t="e">
            <v>#VALUE!</v>
          </cell>
          <cell r="D2229" t="e">
            <v>#VALUE!</v>
          </cell>
          <cell r="E2229" t="e">
            <v>#VALUE!</v>
          </cell>
        </row>
        <row r="2230">
          <cell r="B2230" t="e">
            <v>#VALUE!</v>
          </cell>
          <cell r="C2230" t="e">
            <v>#VALUE!</v>
          </cell>
          <cell r="D2230" t="e">
            <v>#VALUE!</v>
          </cell>
          <cell r="E2230" t="e">
            <v>#VALUE!</v>
          </cell>
        </row>
        <row r="2231">
          <cell r="B2231" t="e">
            <v>#VALUE!</v>
          </cell>
          <cell r="C2231" t="e">
            <v>#VALUE!</v>
          </cell>
          <cell r="D2231" t="e">
            <v>#VALUE!</v>
          </cell>
          <cell r="E2231" t="e">
            <v>#VALUE!</v>
          </cell>
        </row>
        <row r="2232">
          <cell r="B2232" t="e">
            <v>#VALUE!</v>
          </cell>
          <cell r="C2232" t="e">
            <v>#VALUE!</v>
          </cell>
          <cell r="D2232" t="e">
            <v>#VALUE!</v>
          </cell>
          <cell r="E2232" t="e">
            <v>#VALUE!</v>
          </cell>
        </row>
        <row r="2233">
          <cell r="B2233" t="e">
            <v>#VALUE!</v>
          </cell>
          <cell r="C2233" t="e">
            <v>#VALUE!</v>
          </cell>
          <cell r="D2233" t="e">
            <v>#VALUE!</v>
          </cell>
          <cell r="E2233" t="e">
            <v>#VALUE!</v>
          </cell>
        </row>
        <row r="2234">
          <cell r="B2234" t="e">
            <v>#VALUE!</v>
          </cell>
          <cell r="C2234" t="e">
            <v>#VALUE!</v>
          </cell>
          <cell r="D2234" t="e">
            <v>#VALUE!</v>
          </cell>
          <cell r="E2234" t="e">
            <v>#VALUE!</v>
          </cell>
        </row>
        <row r="2235">
          <cell r="B2235" t="e">
            <v>#VALUE!</v>
          </cell>
          <cell r="C2235" t="e">
            <v>#VALUE!</v>
          </cell>
          <cell r="D2235" t="e">
            <v>#VALUE!</v>
          </cell>
          <cell r="E2235" t="e">
            <v>#VALUE!</v>
          </cell>
        </row>
        <row r="2236">
          <cell r="B2236" t="e">
            <v>#VALUE!</v>
          </cell>
          <cell r="C2236" t="e">
            <v>#VALUE!</v>
          </cell>
          <cell r="D2236" t="e">
            <v>#VALUE!</v>
          </cell>
          <cell r="E2236" t="e">
            <v>#VALUE!</v>
          </cell>
        </row>
        <row r="2237">
          <cell r="B2237" t="e">
            <v>#VALUE!</v>
          </cell>
          <cell r="C2237" t="e">
            <v>#VALUE!</v>
          </cell>
          <cell r="D2237" t="e">
            <v>#VALUE!</v>
          </cell>
          <cell r="E2237" t="e">
            <v>#VALUE!</v>
          </cell>
        </row>
        <row r="2238">
          <cell r="B2238" t="e">
            <v>#VALUE!</v>
          </cell>
          <cell r="C2238" t="e">
            <v>#VALUE!</v>
          </cell>
          <cell r="D2238" t="e">
            <v>#VALUE!</v>
          </cell>
          <cell r="E2238" t="e">
            <v>#VALUE!</v>
          </cell>
        </row>
        <row r="2239">
          <cell r="B2239" t="e">
            <v>#VALUE!</v>
          </cell>
          <cell r="C2239" t="e">
            <v>#VALUE!</v>
          </cell>
          <cell r="D2239" t="e">
            <v>#VALUE!</v>
          </cell>
          <cell r="E2239" t="e">
            <v>#VALUE!</v>
          </cell>
        </row>
        <row r="2240">
          <cell r="B2240" t="e">
            <v>#VALUE!</v>
          </cell>
          <cell r="C2240" t="e">
            <v>#VALUE!</v>
          </cell>
          <cell r="D2240" t="e">
            <v>#VALUE!</v>
          </cell>
          <cell r="E2240" t="e">
            <v>#VALUE!</v>
          </cell>
        </row>
        <row r="2241">
          <cell r="B2241" t="e">
            <v>#VALUE!</v>
          </cell>
          <cell r="C2241" t="e">
            <v>#VALUE!</v>
          </cell>
          <cell r="D2241" t="e">
            <v>#VALUE!</v>
          </cell>
          <cell r="E2241" t="e">
            <v>#VALUE!</v>
          </cell>
        </row>
        <row r="2242">
          <cell r="B2242" t="e">
            <v>#VALUE!</v>
          </cell>
          <cell r="C2242" t="e">
            <v>#VALUE!</v>
          </cell>
          <cell r="D2242" t="e">
            <v>#VALUE!</v>
          </cell>
          <cell r="E2242" t="e">
            <v>#VALUE!</v>
          </cell>
        </row>
        <row r="2243">
          <cell r="B2243" t="e">
            <v>#VALUE!</v>
          </cell>
          <cell r="C2243" t="e">
            <v>#VALUE!</v>
          </cell>
          <cell r="D2243" t="e">
            <v>#VALUE!</v>
          </cell>
          <cell r="E2243" t="e">
            <v>#VALUE!</v>
          </cell>
        </row>
        <row r="2244">
          <cell r="B2244" t="e">
            <v>#VALUE!</v>
          </cell>
          <cell r="C2244" t="e">
            <v>#VALUE!</v>
          </cell>
          <cell r="D2244" t="e">
            <v>#VALUE!</v>
          </cell>
          <cell r="E2244" t="e">
            <v>#VALUE!</v>
          </cell>
        </row>
        <row r="2245">
          <cell r="B2245" t="e">
            <v>#VALUE!</v>
          </cell>
          <cell r="C2245" t="e">
            <v>#VALUE!</v>
          </cell>
          <cell r="D2245" t="e">
            <v>#VALUE!</v>
          </cell>
          <cell r="E2245" t="e">
            <v>#VALUE!</v>
          </cell>
        </row>
        <row r="2246">
          <cell r="B2246" t="e">
            <v>#VALUE!</v>
          </cell>
          <cell r="C2246" t="e">
            <v>#VALUE!</v>
          </cell>
          <cell r="D2246" t="e">
            <v>#VALUE!</v>
          </cell>
          <cell r="E2246" t="e">
            <v>#VALUE!</v>
          </cell>
        </row>
        <row r="2247">
          <cell r="B2247" t="e">
            <v>#VALUE!</v>
          </cell>
          <cell r="C2247" t="e">
            <v>#VALUE!</v>
          </cell>
          <cell r="D2247" t="e">
            <v>#VALUE!</v>
          </cell>
          <cell r="E2247" t="e">
            <v>#VALUE!</v>
          </cell>
        </row>
        <row r="2248">
          <cell r="B2248" t="e">
            <v>#VALUE!</v>
          </cell>
          <cell r="C2248" t="e">
            <v>#VALUE!</v>
          </cell>
          <cell r="D2248" t="e">
            <v>#VALUE!</v>
          </cell>
          <cell r="E2248" t="e">
            <v>#VALUE!</v>
          </cell>
        </row>
        <row r="2249">
          <cell r="B2249" t="e">
            <v>#VALUE!</v>
          </cell>
          <cell r="C2249" t="e">
            <v>#VALUE!</v>
          </cell>
          <cell r="D2249" t="e">
            <v>#VALUE!</v>
          </cell>
          <cell r="E2249" t="e">
            <v>#VALUE!</v>
          </cell>
        </row>
        <row r="2250">
          <cell r="B2250" t="e">
            <v>#VALUE!</v>
          </cell>
          <cell r="C2250" t="e">
            <v>#VALUE!</v>
          </cell>
          <cell r="D2250" t="e">
            <v>#VALUE!</v>
          </cell>
          <cell r="E2250" t="e">
            <v>#VALUE!</v>
          </cell>
        </row>
        <row r="2251">
          <cell r="B2251" t="e">
            <v>#VALUE!</v>
          </cell>
          <cell r="C2251" t="e">
            <v>#VALUE!</v>
          </cell>
          <cell r="D2251" t="e">
            <v>#VALUE!</v>
          </cell>
          <cell r="E2251" t="e">
            <v>#VALUE!</v>
          </cell>
        </row>
        <row r="2252">
          <cell r="B2252" t="e">
            <v>#VALUE!</v>
          </cell>
          <cell r="C2252" t="e">
            <v>#VALUE!</v>
          </cell>
          <cell r="D2252" t="e">
            <v>#VALUE!</v>
          </cell>
          <cell r="E2252" t="e">
            <v>#VALUE!</v>
          </cell>
        </row>
        <row r="2253">
          <cell r="B2253" t="e">
            <v>#VALUE!</v>
          </cell>
          <cell r="C2253" t="e">
            <v>#VALUE!</v>
          </cell>
          <cell r="D2253" t="e">
            <v>#VALUE!</v>
          </cell>
          <cell r="E2253" t="e">
            <v>#VALUE!</v>
          </cell>
        </row>
        <row r="2254">
          <cell r="B2254" t="e">
            <v>#VALUE!</v>
          </cell>
          <cell r="C2254" t="e">
            <v>#VALUE!</v>
          </cell>
          <cell r="D2254" t="e">
            <v>#VALUE!</v>
          </cell>
          <cell r="E2254" t="e">
            <v>#VALUE!</v>
          </cell>
        </row>
        <row r="2255">
          <cell r="B2255" t="e">
            <v>#VALUE!</v>
          </cell>
          <cell r="C2255" t="e">
            <v>#VALUE!</v>
          </cell>
          <cell r="D2255" t="e">
            <v>#VALUE!</v>
          </cell>
          <cell r="E2255" t="e">
            <v>#VALUE!</v>
          </cell>
        </row>
        <row r="2256">
          <cell r="B2256" t="e">
            <v>#VALUE!</v>
          </cell>
          <cell r="C2256" t="e">
            <v>#VALUE!</v>
          </cell>
          <cell r="D2256" t="e">
            <v>#VALUE!</v>
          </cell>
          <cell r="E2256" t="e">
            <v>#VALUE!</v>
          </cell>
        </row>
        <row r="2257">
          <cell r="B2257" t="e">
            <v>#VALUE!</v>
          </cell>
          <cell r="C2257" t="e">
            <v>#VALUE!</v>
          </cell>
          <cell r="D2257" t="e">
            <v>#VALUE!</v>
          </cell>
          <cell r="E2257" t="e">
            <v>#VALUE!</v>
          </cell>
        </row>
        <row r="2258">
          <cell r="B2258" t="e">
            <v>#VALUE!</v>
          </cell>
          <cell r="C2258" t="e">
            <v>#VALUE!</v>
          </cell>
          <cell r="D2258" t="e">
            <v>#VALUE!</v>
          </cell>
          <cell r="E2258" t="e">
            <v>#VALUE!</v>
          </cell>
        </row>
        <row r="2259">
          <cell r="B2259" t="e">
            <v>#VALUE!</v>
          </cell>
          <cell r="C2259" t="e">
            <v>#VALUE!</v>
          </cell>
          <cell r="D2259" t="e">
            <v>#VALUE!</v>
          </cell>
          <cell r="E2259" t="e">
            <v>#VALUE!</v>
          </cell>
        </row>
        <row r="2260">
          <cell r="B2260" t="e">
            <v>#VALUE!</v>
          </cell>
          <cell r="C2260" t="e">
            <v>#VALUE!</v>
          </cell>
          <cell r="D2260" t="e">
            <v>#VALUE!</v>
          </cell>
          <cell r="E2260" t="e">
            <v>#VALUE!</v>
          </cell>
        </row>
        <row r="2261">
          <cell r="B2261" t="e">
            <v>#VALUE!</v>
          </cell>
          <cell r="C2261" t="e">
            <v>#VALUE!</v>
          </cell>
          <cell r="D2261" t="e">
            <v>#VALUE!</v>
          </cell>
          <cell r="E2261" t="e">
            <v>#VALUE!</v>
          </cell>
        </row>
        <row r="2262">
          <cell r="B2262" t="e">
            <v>#VALUE!</v>
          </cell>
          <cell r="C2262" t="e">
            <v>#VALUE!</v>
          </cell>
          <cell r="D2262" t="e">
            <v>#VALUE!</v>
          </cell>
          <cell r="E2262" t="e">
            <v>#VALUE!</v>
          </cell>
        </row>
        <row r="2263">
          <cell r="B2263" t="e">
            <v>#VALUE!</v>
          </cell>
          <cell r="C2263" t="e">
            <v>#VALUE!</v>
          </cell>
          <cell r="D2263" t="e">
            <v>#VALUE!</v>
          </cell>
          <cell r="E2263" t="e">
            <v>#VALUE!</v>
          </cell>
        </row>
        <row r="2264">
          <cell r="B2264" t="e">
            <v>#VALUE!</v>
          </cell>
          <cell r="C2264" t="e">
            <v>#VALUE!</v>
          </cell>
          <cell r="D2264" t="e">
            <v>#VALUE!</v>
          </cell>
          <cell r="E2264" t="e">
            <v>#VALUE!</v>
          </cell>
        </row>
        <row r="2265">
          <cell r="B2265" t="e">
            <v>#VALUE!</v>
          </cell>
          <cell r="C2265" t="e">
            <v>#VALUE!</v>
          </cell>
          <cell r="D2265" t="e">
            <v>#VALUE!</v>
          </cell>
          <cell r="E2265" t="e">
            <v>#VALUE!</v>
          </cell>
        </row>
        <row r="2266">
          <cell r="B2266" t="e">
            <v>#VALUE!</v>
          </cell>
          <cell r="C2266" t="e">
            <v>#VALUE!</v>
          </cell>
          <cell r="D2266" t="e">
            <v>#VALUE!</v>
          </cell>
          <cell r="E2266" t="e">
            <v>#VALUE!</v>
          </cell>
        </row>
        <row r="2267">
          <cell r="B2267" t="e">
            <v>#VALUE!</v>
          </cell>
          <cell r="C2267" t="e">
            <v>#VALUE!</v>
          </cell>
          <cell r="D2267" t="e">
            <v>#VALUE!</v>
          </cell>
          <cell r="E2267" t="e">
            <v>#VALUE!</v>
          </cell>
        </row>
        <row r="2268">
          <cell r="B2268" t="e">
            <v>#VALUE!</v>
          </cell>
          <cell r="C2268" t="e">
            <v>#VALUE!</v>
          </cell>
          <cell r="D2268" t="e">
            <v>#VALUE!</v>
          </cell>
          <cell r="E2268" t="e">
            <v>#VALUE!</v>
          </cell>
        </row>
        <row r="2269">
          <cell r="B2269" t="e">
            <v>#VALUE!</v>
          </cell>
          <cell r="C2269" t="e">
            <v>#VALUE!</v>
          </cell>
          <cell r="D2269" t="e">
            <v>#VALUE!</v>
          </cell>
          <cell r="E2269" t="e">
            <v>#VALUE!</v>
          </cell>
        </row>
        <row r="2270">
          <cell r="B2270" t="e">
            <v>#VALUE!</v>
          </cell>
          <cell r="C2270" t="e">
            <v>#VALUE!</v>
          </cell>
          <cell r="D2270" t="e">
            <v>#VALUE!</v>
          </cell>
          <cell r="E2270" t="e">
            <v>#VALUE!</v>
          </cell>
        </row>
        <row r="2271">
          <cell r="B2271" t="e">
            <v>#VALUE!</v>
          </cell>
          <cell r="C2271" t="e">
            <v>#VALUE!</v>
          </cell>
          <cell r="D2271" t="e">
            <v>#VALUE!</v>
          </cell>
          <cell r="E2271" t="e">
            <v>#VALUE!</v>
          </cell>
        </row>
        <row r="2272">
          <cell r="B2272" t="e">
            <v>#VALUE!</v>
          </cell>
          <cell r="C2272" t="e">
            <v>#VALUE!</v>
          </cell>
          <cell r="D2272" t="e">
            <v>#VALUE!</v>
          </cell>
          <cell r="E2272" t="e">
            <v>#VALUE!</v>
          </cell>
        </row>
        <row r="2273">
          <cell r="B2273" t="e">
            <v>#VALUE!</v>
          </cell>
          <cell r="C2273" t="e">
            <v>#VALUE!</v>
          </cell>
          <cell r="D2273" t="e">
            <v>#VALUE!</v>
          </cell>
          <cell r="E2273" t="e">
            <v>#VALUE!</v>
          </cell>
        </row>
        <row r="2274">
          <cell r="B2274" t="e">
            <v>#VALUE!</v>
          </cell>
          <cell r="C2274" t="e">
            <v>#VALUE!</v>
          </cell>
          <cell r="D2274" t="e">
            <v>#VALUE!</v>
          </cell>
          <cell r="E2274" t="e">
            <v>#VALUE!</v>
          </cell>
        </row>
        <row r="2275">
          <cell r="B2275" t="e">
            <v>#VALUE!</v>
          </cell>
          <cell r="C2275" t="e">
            <v>#VALUE!</v>
          </cell>
          <cell r="D2275" t="e">
            <v>#VALUE!</v>
          </cell>
          <cell r="E2275" t="e">
            <v>#VALUE!</v>
          </cell>
        </row>
        <row r="2276">
          <cell r="B2276" t="e">
            <v>#VALUE!</v>
          </cell>
          <cell r="C2276" t="e">
            <v>#VALUE!</v>
          </cell>
          <cell r="D2276" t="e">
            <v>#VALUE!</v>
          </cell>
          <cell r="E2276" t="e">
            <v>#VALUE!</v>
          </cell>
        </row>
        <row r="2277">
          <cell r="B2277" t="e">
            <v>#VALUE!</v>
          </cell>
          <cell r="C2277" t="e">
            <v>#VALUE!</v>
          </cell>
          <cell r="D2277" t="e">
            <v>#VALUE!</v>
          </cell>
          <cell r="E2277" t="e">
            <v>#VALUE!</v>
          </cell>
        </row>
        <row r="2278">
          <cell r="B2278" t="e">
            <v>#VALUE!</v>
          </cell>
          <cell r="C2278" t="e">
            <v>#VALUE!</v>
          </cell>
          <cell r="D2278" t="e">
            <v>#VALUE!</v>
          </cell>
          <cell r="E2278" t="e">
            <v>#VALUE!</v>
          </cell>
        </row>
        <row r="2279">
          <cell r="B2279" t="e">
            <v>#VALUE!</v>
          </cell>
          <cell r="C2279" t="e">
            <v>#VALUE!</v>
          </cell>
          <cell r="D2279" t="e">
            <v>#VALUE!</v>
          </cell>
          <cell r="E2279" t="e">
            <v>#VALUE!</v>
          </cell>
        </row>
        <row r="2280">
          <cell r="B2280" t="e">
            <v>#VALUE!</v>
          </cell>
          <cell r="C2280" t="e">
            <v>#VALUE!</v>
          </cell>
          <cell r="D2280" t="e">
            <v>#VALUE!</v>
          </cell>
          <cell r="E2280" t="e">
            <v>#VALUE!</v>
          </cell>
        </row>
        <row r="2281">
          <cell r="B2281" t="e">
            <v>#VALUE!</v>
          </cell>
          <cell r="C2281" t="e">
            <v>#VALUE!</v>
          </cell>
          <cell r="D2281" t="e">
            <v>#VALUE!</v>
          </cell>
          <cell r="E2281" t="e">
            <v>#VALUE!</v>
          </cell>
        </row>
        <row r="2282">
          <cell r="B2282" t="e">
            <v>#VALUE!</v>
          </cell>
          <cell r="C2282" t="e">
            <v>#VALUE!</v>
          </cell>
          <cell r="D2282" t="e">
            <v>#VALUE!</v>
          </cell>
          <cell r="E2282" t="e">
            <v>#VALUE!</v>
          </cell>
        </row>
        <row r="2283">
          <cell r="B2283" t="e">
            <v>#VALUE!</v>
          </cell>
          <cell r="C2283" t="e">
            <v>#VALUE!</v>
          </cell>
          <cell r="D2283" t="e">
            <v>#VALUE!</v>
          </cell>
          <cell r="E2283" t="e">
            <v>#VALUE!</v>
          </cell>
        </row>
        <row r="2284">
          <cell r="B2284" t="e">
            <v>#VALUE!</v>
          </cell>
          <cell r="C2284" t="e">
            <v>#VALUE!</v>
          </cell>
          <cell r="D2284" t="e">
            <v>#VALUE!</v>
          </cell>
          <cell r="E2284" t="e">
            <v>#VALUE!</v>
          </cell>
        </row>
        <row r="2285">
          <cell r="B2285" t="e">
            <v>#VALUE!</v>
          </cell>
          <cell r="C2285" t="e">
            <v>#VALUE!</v>
          </cell>
          <cell r="D2285" t="e">
            <v>#VALUE!</v>
          </cell>
          <cell r="E2285" t="e">
            <v>#VALUE!</v>
          </cell>
        </row>
        <row r="2286">
          <cell r="B2286" t="e">
            <v>#VALUE!</v>
          </cell>
          <cell r="C2286" t="e">
            <v>#VALUE!</v>
          </cell>
          <cell r="D2286" t="e">
            <v>#VALUE!</v>
          </cell>
          <cell r="E2286" t="e">
            <v>#VALUE!</v>
          </cell>
        </row>
        <row r="2287">
          <cell r="B2287" t="e">
            <v>#VALUE!</v>
          </cell>
          <cell r="C2287" t="e">
            <v>#VALUE!</v>
          </cell>
          <cell r="D2287" t="e">
            <v>#VALUE!</v>
          </cell>
          <cell r="E2287" t="e">
            <v>#VALUE!</v>
          </cell>
        </row>
        <row r="2288">
          <cell r="B2288" t="e">
            <v>#VALUE!</v>
          </cell>
          <cell r="C2288" t="e">
            <v>#VALUE!</v>
          </cell>
          <cell r="D2288" t="e">
            <v>#VALUE!</v>
          </cell>
          <cell r="E2288" t="e">
            <v>#VALUE!</v>
          </cell>
        </row>
        <row r="2289">
          <cell r="B2289" t="e">
            <v>#VALUE!</v>
          </cell>
          <cell r="C2289" t="e">
            <v>#VALUE!</v>
          </cell>
          <cell r="D2289" t="e">
            <v>#VALUE!</v>
          </cell>
          <cell r="E2289" t="e">
            <v>#VALUE!</v>
          </cell>
        </row>
        <row r="2290">
          <cell r="B2290" t="e">
            <v>#VALUE!</v>
          </cell>
          <cell r="C2290" t="e">
            <v>#VALUE!</v>
          </cell>
          <cell r="D2290" t="e">
            <v>#VALUE!</v>
          </cell>
          <cell r="E2290" t="e">
            <v>#VALUE!</v>
          </cell>
        </row>
        <row r="2291">
          <cell r="B2291" t="e">
            <v>#VALUE!</v>
          </cell>
          <cell r="C2291" t="e">
            <v>#VALUE!</v>
          </cell>
          <cell r="D2291" t="e">
            <v>#VALUE!</v>
          </cell>
          <cell r="E2291" t="e">
            <v>#VALUE!</v>
          </cell>
        </row>
        <row r="2292">
          <cell r="B2292" t="e">
            <v>#VALUE!</v>
          </cell>
          <cell r="C2292" t="e">
            <v>#VALUE!</v>
          </cell>
          <cell r="D2292" t="e">
            <v>#VALUE!</v>
          </cell>
          <cell r="E2292" t="e">
            <v>#VALUE!</v>
          </cell>
        </row>
        <row r="2293">
          <cell r="B2293" t="e">
            <v>#VALUE!</v>
          </cell>
          <cell r="C2293" t="e">
            <v>#VALUE!</v>
          </cell>
          <cell r="D2293" t="e">
            <v>#VALUE!</v>
          </cell>
          <cell r="E2293" t="e">
            <v>#VALUE!</v>
          </cell>
        </row>
        <row r="2294">
          <cell r="B2294" t="e">
            <v>#VALUE!</v>
          </cell>
          <cell r="C2294" t="e">
            <v>#VALUE!</v>
          </cell>
          <cell r="D2294" t="e">
            <v>#VALUE!</v>
          </cell>
          <cell r="E2294" t="e">
            <v>#VALUE!</v>
          </cell>
        </row>
        <row r="2295">
          <cell r="B2295" t="e">
            <v>#VALUE!</v>
          </cell>
          <cell r="C2295" t="e">
            <v>#VALUE!</v>
          </cell>
          <cell r="D2295" t="e">
            <v>#VALUE!</v>
          </cell>
          <cell r="E2295" t="e">
            <v>#VALUE!</v>
          </cell>
        </row>
        <row r="2296">
          <cell r="B2296" t="e">
            <v>#VALUE!</v>
          </cell>
          <cell r="C2296" t="e">
            <v>#VALUE!</v>
          </cell>
          <cell r="D2296" t="e">
            <v>#VALUE!</v>
          </cell>
          <cell r="E2296" t="e">
            <v>#VALUE!</v>
          </cell>
        </row>
        <row r="2297">
          <cell r="B2297" t="e">
            <v>#VALUE!</v>
          </cell>
          <cell r="C2297" t="e">
            <v>#VALUE!</v>
          </cell>
          <cell r="D2297" t="e">
            <v>#VALUE!</v>
          </cell>
          <cell r="E2297" t="e">
            <v>#VALUE!</v>
          </cell>
        </row>
        <row r="2298">
          <cell r="B2298" t="e">
            <v>#VALUE!</v>
          </cell>
          <cell r="C2298" t="e">
            <v>#VALUE!</v>
          </cell>
          <cell r="D2298" t="e">
            <v>#VALUE!</v>
          </cell>
          <cell r="E2298" t="e">
            <v>#VALUE!</v>
          </cell>
        </row>
        <row r="2299">
          <cell r="B2299" t="e">
            <v>#VALUE!</v>
          </cell>
          <cell r="C2299" t="e">
            <v>#VALUE!</v>
          </cell>
          <cell r="D2299" t="e">
            <v>#VALUE!</v>
          </cell>
          <cell r="E2299" t="e">
            <v>#VALUE!</v>
          </cell>
        </row>
        <row r="2300">
          <cell r="B2300" t="e">
            <v>#VALUE!</v>
          </cell>
          <cell r="C2300" t="e">
            <v>#VALUE!</v>
          </cell>
          <cell r="D2300" t="e">
            <v>#VALUE!</v>
          </cell>
          <cell r="E2300" t="e">
            <v>#VALUE!</v>
          </cell>
        </row>
        <row r="2301">
          <cell r="B2301" t="e">
            <v>#VALUE!</v>
          </cell>
          <cell r="C2301" t="e">
            <v>#VALUE!</v>
          </cell>
          <cell r="D2301" t="e">
            <v>#VALUE!</v>
          </cell>
          <cell r="E2301" t="e">
            <v>#VALUE!</v>
          </cell>
        </row>
        <row r="2302">
          <cell r="B2302" t="e">
            <v>#VALUE!</v>
          </cell>
          <cell r="C2302" t="e">
            <v>#VALUE!</v>
          </cell>
          <cell r="D2302" t="e">
            <v>#VALUE!</v>
          </cell>
          <cell r="E2302" t="e">
            <v>#VALUE!</v>
          </cell>
        </row>
        <row r="2303">
          <cell r="B2303" t="e">
            <v>#VALUE!</v>
          </cell>
          <cell r="C2303" t="e">
            <v>#VALUE!</v>
          </cell>
          <cell r="D2303" t="e">
            <v>#VALUE!</v>
          </cell>
          <cell r="E2303" t="e">
            <v>#VALUE!</v>
          </cell>
        </row>
        <row r="2304">
          <cell r="B2304" t="e">
            <v>#VALUE!</v>
          </cell>
          <cell r="C2304" t="e">
            <v>#VALUE!</v>
          </cell>
          <cell r="D2304" t="e">
            <v>#VALUE!</v>
          </cell>
          <cell r="E2304" t="e">
            <v>#VALUE!</v>
          </cell>
        </row>
        <row r="2305">
          <cell r="B2305" t="e">
            <v>#VALUE!</v>
          </cell>
          <cell r="C2305" t="e">
            <v>#VALUE!</v>
          </cell>
          <cell r="D2305" t="e">
            <v>#VALUE!</v>
          </cell>
          <cell r="E2305" t="e">
            <v>#VALUE!</v>
          </cell>
        </row>
        <row r="2306">
          <cell r="B2306" t="e">
            <v>#VALUE!</v>
          </cell>
          <cell r="C2306" t="e">
            <v>#VALUE!</v>
          </cell>
          <cell r="D2306" t="e">
            <v>#VALUE!</v>
          </cell>
          <cell r="E2306" t="e">
            <v>#VALUE!</v>
          </cell>
        </row>
        <row r="2307">
          <cell r="B2307" t="e">
            <v>#VALUE!</v>
          </cell>
          <cell r="C2307" t="e">
            <v>#VALUE!</v>
          </cell>
          <cell r="D2307" t="e">
            <v>#VALUE!</v>
          </cell>
          <cell r="E2307" t="e">
            <v>#VALUE!</v>
          </cell>
        </row>
        <row r="2308">
          <cell r="B2308" t="e">
            <v>#VALUE!</v>
          </cell>
          <cell r="C2308" t="e">
            <v>#VALUE!</v>
          </cell>
          <cell r="D2308" t="e">
            <v>#VALUE!</v>
          </cell>
          <cell r="E2308" t="e">
            <v>#VALUE!</v>
          </cell>
        </row>
        <row r="2309">
          <cell r="B2309" t="e">
            <v>#VALUE!</v>
          </cell>
          <cell r="C2309" t="e">
            <v>#VALUE!</v>
          </cell>
          <cell r="D2309" t="e">
            <v>#VALUE!</v>
          </cell>
          <cell r="E2309" t="e">
            <v>#VALUE!</v>
          </cell>
        </row>
        <row r="2310">
          <cell r="B2310" t="e">
            <v>#VALUE!</v>
          </cell>
          <cell r="C2310" t="e">
            <v>#VALUE!</v>
          </cell>
          <cell r="D2310" t="e">
            <v>#VALUE!</v>
          </cell>
          <cell r="E2310" t="e">
            <v>#VALUE!</v>
          </cell>
        </row>
        <row r="2311">
          <cell r="B2311" t="e">
            <v>#VALUE!</v>
          </cell>
          <cell r="C2311" t="e">
            <v>#VALUE!</v>
          </cell>
          <cell r="D2311" t="e">
            <v>#VALUE!</v>
          </cell>
          <cell r="E2311" t="e">
            <v>#VALUE!</v>
          </cell>
        </row>
        <row r="2312">
          <cell r="B2312" t="e">
            <v>#VALUE!</v>
          </cell>
          <cell r="C2312" t="e">
            <v>#VALUE!</v>
          </cell>
          <cell r="D2312" t="e">
            <v>#VALUE!</v>
          </cell>
          <cell r="E2312" t="e">
            <v>#VALUE!</v>
          </cell>
        </row>
        <row r="2313">
          <cell r="B2313" t="e">
            <v>#VALUE!</v>
          </cell>
          <cell r="C2313" t="e">
            <v>#VALUE!</v>
          </cell>
          <cell r="D2313" t="e">
            <v>#VALUE!</v>
          </cell>
          <cell r="E2313" t="e">
            <v>#VALUE!</v>
          </cell>
        </row>
        <row r="2314">
          <cell r="B2314" t="e">
            <v>#VALUE!</v>
          </cell>
          <cell r="C2314" t="e">
            <v>#VALUE!</v>
          </cell>
          <cell r="D2314" t="e">
            <v>#VALUE!</v>
          </cell>
          <cell r="E2314" t="e">
            <v>#VALUE!</v>
          </cell>
        </row>
        <row r="2315">
          <cell r="B2315" t="e">
            <v>#VALUE!</v>
          </cell>
          <cell r="C2315" t="e">
            <v>#VALUE!</v>
          </cell>
          <cell r="D2315" t="e">
            <v>#VALUE!</v>
          </cell>
          <cell r="E2315" t="e">
            <v>#VALUE!</v>
          </cell>
        </row>
        <row r="2316">
          <cell r="B2316" t="e">
            <v>#VALUE!</v>
          </cell>
          <cell r="C2316" t="e">
            <v>#VALUE!</v>
          </cell>
          <cell r="D2316" t="e">
            <v>#VALUE!</v>
          </cell>
          <cell r="E2316" t="e">
            <v>#VALUE!</v>
          </cell>
        </row>
        <row r="2317">
          <cell r="B2317" t="e">
            <v>#VALUE!</v>
          </cell>
          <cell r="C2317" t="e">
            <v>#VALUE!</v>
          </cell>
          <cell r="D2317" t="e">
            <v>#VALUE!</v>
          </cell>
          <cell r="E2317" t="e">
            <v>#VALUE!</v>
          </cell>
        </row>
        <row r="2318">
          <cell r="B2318" t="e">
            <v>#VALUE!</v>
          </cell>
          <cell r="C2318" t="e">
            <v>#VALUE!</v>
          </cell>
          <cell r="D2318" t="e">
            <v>#VALUE!</v>
          </cell>
          <cell r="E2318" t="e">
            <v>#VALUE!</v>
          </cell>
        </row>
        <row r="2319">
          <cell r="B2319" t="e">
            <v>#VALUE!</v>
          </cell>
          <cell r="C2319" t="e">
            <v>#VALUE!</v>
          </cell>
          <cell r="D2319" t="e">
            <v>#VALUE!</v>
          </cell>
          <cell r="E2319" t="e">
            <v>#VALUE!</v>
          </cell>
        </row>
        <row r="2320">
          <cell r="B2320" t="e">
            <v>#VALUE!</v>
          </cell>
          <cell r="C2320" t="e">
            <v>#VALUE!</v>
          </cell>
          <cell r="D2320" t="e">
            <v>#VALUE!</v>
          </cell>
          <cell r="E2320" t="e">
            <v>#VALUE!</v>
          </cell>
        </row>
        <row r="2321">
          <cell r="B2321" t="e">
            <v>#VALUE!</v>
          </cell>
          <cell r="C2321" t="e">
            <v>#VALUE!</v>
          </cell>
          <cell r="D2321" t="e">
            <v>#VALUE!</v>
          </cell>
          <cell r="E2321" t="e">
            <v>#VALUE!</v>
          </cell>
        </row>
        <row r="2322">
          <cell r="B2322" t="e">
            <v>#VALUE!</v>
          </cell>
          <cell r="C2322" t="e">
            <v>#VALUE!</v>
          </cell>
          <cell r="D2322" t="e">
            <v>#VALUE!</v>
          </cell>
          <cell r="E2322" t="e">
            <v>#VALUE!</v>
          </cell>
        </row>
        <row r="2323">
          <cell r="B2323" t="e">
            <v>#VALUE!</v>
          </cell>
          <cell r="C2323" t="e">
            <v>#VALUE!</v>
          </cell>
          <cell r="D2323" t="e">
            <v>#VALUE!</v>
          </cell>
          <cell r="E2323" t="e">
            <v>#VALUE!</v>
          </cell>
        </row>
        <row r="2324">
          <cell r="B2324" t="e">
            <v>#VALUE!</v>
          </cell>
          <cell r="C2324" t="e">
            <v>#VALUE!</v>
          </cell>
          <cell r="D2324" t="e">
            <v>#VALUE!</v>
          </cell>
          <cell r="E2324" t="e">
            <v>#VALUE!</v>
          </cell>
        </row>
        <row r="2325">
          <cell r="B2325" t="e">
            <v>#VALUE!</v>
          </cell>
          <cell r="C2325" t="e">
            <v>#VALUE!</v>
          </cell>
          <cell r="D2325" t="e">
            <v>#VALUE!</v>
          </cell>
          <cell r="E2325" t="e">
            <v>#VALUE!</v>
          </cell>
        </row>
        <row r="2326">
          <cell r="B2326" t="e">
            <v>#VALUE!</v>
          </cell>
          <cell r="C2326" t="e">
            <v>#VALUE!</v>
          </cell>
          <cell r="D2326" t="e">
            <v>#VALUE!</v>
          </cell>
          <cell r="E2326" t="e">
            <v>#VALUE!</v>
          </cell>
        </row>
        <row r="2327">
          <cell r="B2327" t="e">
            <v>#VALUE!</v>
          </cell>
          <cell r="C2327" t="e">
            <v>#VALUE!</v>
          </cell>
          <cell r="D2327" t="e">
            <v>#VALUE!</v>
          </cell>
          <cell r="E2327" t="e">
            <v>#VALUE!</v>
          </cell>
        </row>
        <row r="2328">
          <cell r="B2328" t="e">
            <v>#VALUE!</v>
          </cell>
          <cell r="C2328" t="e">
            <v>#VALUE!</v>
          </cell>
          <cell r="D2328" t="e">
            <v>#VALUE!</v>
          </cell>
          <cell r="E2328" t="e">
            <v>#VALUE!</v>
          </cell>
        </row>
        <row r="2329">
          <cell r="B2329" t="e">
            <v>#VALUE!</v>
          </cell>
          <cell r="C2329" t="e">
            <v>#VALUE!</v>
          </cell>
          <cell r="D2329" t="e">
            <v>#VALUE!</v>
          </cell>
          <cell r="E2329" t="e">
            <v>#VALUE!</v>
          </cell>
        </row>
        <row r="2330">
          <cell r="B2330" t="e">
            <v>#VALUE!</v>
          </cell>
          <cell r="C2330" t="e">
            <v>#VALUE!</v>
          </cell>
          <cell r="D2330" t="e">
            <v>#VALUE!</v>
          </cell>
          <cell r="E2330" t="e">
            <v>#VALUE!</v>
          </cell>
        </row>
        <row r="2331">
          <cell r="B2331" t="e">
            <v>#VALUE!</v>
          </cell>
          <cell r="C2331" t="e">
            <v>#VALUE!</v>
          </cell>
          <cell r="D2331" t="e">
            <v>#VALUE!</v>
          </cell>
          <cell r="E2331" t="e">
            <v>#VALUE!</v>
          </cell>
        </row>
        <row r="2332">
          <cell r="B2332" t="e">
            <v>#VALUE!</v>
          </cell>
          <cell r="C2332" t="e">
            <v>#VALUE!</v>
          </cell>
          <cell r="D2332" t="e">
            <v>#VALUE!</v>
          </cell>
          <cell r="E2332" t="e">
            <v>#VALUE!</v>
          </cell>
        </row>
        <row r="2333">
          <cell r="B2333" t="e">
            <v>#VALUE!</v>
          </cell>
          <cell r="C2333" t="e">
            <v>#VALUE!</v>
          </cell>
          <cell r="D2333" t="e">
            <v>#VALUE!</v>
          </cell>
          <cell r="E2333" t="e">
            <v>#VALUE!</v>
          </cell>
        </row>
        <row r="2334">
          <cell r="B2334" t="e">
            <v>#VALUE!</v>
          </cell>
          <cell r="C2334" t="e">
            <v>#VALUE!</v>
          </cell>
          <cell r="D2334" t="e">
            <v>#VALUE!</v>
          </cell>
          <cell r="E2334" t="e">
            <v>#VALUE!</v>
          </cell>
        </row>
        <row r="2335">
          <cell r="B2335" t="e">
            <v>#VALUE!</v>
          </cell>
          <cell r="C2335" t="e">
            <v>#VALUE!</v>
          </cell>
          <cell r="D2335" t="e">
            <v>#VALUE!</v>
          </cell>
          <cell r="E2335" t="e">
            <v>#VALUE!</v>
          </cell>
        </row>
        <row r="2336">
          <cell r="B2336" t="e">
            <v>#VALUE!</v>
          </cell>
          <cell r="C2336" t="e">
            <v>#VALUE!</v>
          </cell>
          <cell r="D2336" t="e">
            <v>#VALUE!</v>
          </cell>
          <cell r="E2336" t="e">
            <v>#VALUE!</v>
          </cell>
        </row>
        <row r="2337">
          <cell r="B2337" t="e">
            <v>#VALUE!</v>
          </cell>
          <cell r="C2337" t="e">
            <v>#VALUE!</v>
          </cell>
          <cell r="D2337" t="e">
            <v>#VALUE!</v>
          </cell>
          <cell r="E2337" t="e">
            <v>#VALUE!</v>
          </cell>
        </row>
        <row r="2338">
          <cell r="B2338" t="e">
            <v>#VALUE!</v>
          </cell>
          <cell r="C2338" t="e">
            <v>#VALUE!</v>
          </cell>
          <cell r="D2338" t="e">
            <v>#VALUE!</v>
          </cell>
          <cell r="E2338" t="e">
            <v>#VALUE!</v>
          </cell>
        </row>
        <row r="2339">
          <cell r="B2339" t="e">
            <v>#VALUE!</v>
          </cell>
          <cell r="C2339" t="e">
            <v>#VALUE!</v>
          </cell>
          <cell r="D2339" t="e">
            <v>#VALUE!</v>
          </cell>
          <cell r="E2339" t="e">
            <v>#VALUE!</v>
          </cell>
        </row>
        <row r="2340">
          <cell r="B2340" t="e">
            <v>#VALUE!</v>
          </cell>
          <cell r="C2340" t="e">
            <v>#VALUE!</v>
          </cell>
          <cell r="D2340" t="e">
            <v>#VALUE!</v>
          </cell>
          <cell r="E2340" t="e">
            <v>#VALUE!</v>
          </cell>
        </row>
        <row r="2341">
          <cell r="B2341" t="e">
            <v>#VALUE!</v>
          </cell>
          <cell r="C2341" t="e">
            <v>#VALUE!</v>
          </cell>
          <cell r="D2341" t="e">
            <v>#VALUE!</v>
          </cell>
          <cell r="E2341" t="e">
            <v>#VALUE!</v>
          </cell>
        </row>
        <row r="2342">
          <cell r="B2342" t="e">
            <v>#VALUE!</v>
          </cell>
          <cell r="C2342" t="e">
            <v>#VALUE!</v>
          </cell>
          <cell r="D2342" t="e">
            <v>#VALUE!</v>
          </cell>
          <cell r="E2342" t="e">
            <v>#VALUE!</v>
          </cell>
        </row>
        <row r="2343">
          <cell r="B2343" t="e">
            <v>#VALUE!</v>
          </cell>
          <cell r="C2343" t="e">
            <v>#VALUE!</v>
          </cell>
          <cell r="D2343" t="e">
            <v>#VALUE!</v>
          </cell>
          <cell r="E2343" t="e">
            <v>#VALUE!</v>
          </cell>
        </row>
        <row r="2344">
          <cell r="B2344" t="e">
            <v>#VALUE!</v>
          </cell>
          <cell r="C2344" t="e">
            <v>#VALUE!</v>
          </cell>
          <cell r="D2344" t="e">
            <v>#VALUE!</v>
          </cell>
          <cell r="E2344" t="e">
            <v>#VALUE!</v>
          </cell>
        </row>
        <row r="2345">
          <cell r="B2345" t="e">
            <v>#VALUE!</v>
          </cell>
          <cell r="C2345" t="e">
            <v>#VALUE!</v>
          </cell>
          <cell r="D2345" t="e">
            <v>#VALUE!</v>
          </cell>
          <cell r="E2345" t="e">
            <v>#VALUE!</v>
          </cell>
        </row>
        <row r="2346">
          <cell r="B2346" t="e">
            <v>#VALUE!</v>
          </cell>
          <cell r="C2346" t="e">
            <v>#VALUE!</v>
          </cell>
          <cell r="D2346" t="e">
            <v>#VALUE!</v>
          </cell>
          <cell r="E2346" t="e">
            <v>#VALUE!</v>
          </cell>
        </row>
        <row r="2347">
          <cell r="B2347" t="e">
            <v>#VALUE!</v>
          </cell>
          <cell r="C2347" t="e">
            <v>#VALUE!</v>
          </cell>
          <cell r="D2347" t="e">
            <v>#VALUE!</v>
          </cell>
          <cell r="E2347" t="e">
            <v>#VALUE!</v>
          </cell>
        </row>
        <row r="2348">
          <cell r="B2348" t="e">
            <v>#VALUE!</v>
          </cell>
          <cell r="C2348" t="e">
            <v>#VALUE!</v>
          </cell>
          <cell r="D2348" t="e">
            <v>#VALUE!</v>
          </cell>
          <cell r="E2348" t="e">
            <v>#VALUE!</v>
          </cell>
        </row>
        <row r="2349">
          <cell r="B2349" t="e">
            <v>#VALUE!</v>
          </cell>
          <cell r="C2349" t="e">
            <v>#VALUE!</v>
          </cell>
          <cell r="D2349" t="e">
            <v>#VALUE!</v>
          </cell>
          <cell r="E2349" t="e">
            <v>#VALUE!</v>
          </cell>
        </row>
        <row r="2350">
          <cell r="B2350" t="e">
            <v>#VALUE!</v>
          </cell>
          <cell r="C2350" t="e">
            <v>#VALUE!</v>
          </cell>
          <cell r="D2350" t="e">
            <v>#VALUE!</v>
          </cell>
          <cell r="E2350" t="e">
            <v>#VALUE!</v>
          </cell>
        </row>
        <row r="2351">
          <cell r="B2351" t="e">
            <v>#VALUE!</v>
          </cell>
          <cell r="C2351" t="e">
            <v>#VALUE!</v>
          </cell>
          <cell r="D2351" t="e">
            <v>#VALUE!</v>
          </cell>
          <cell r="E2351" t="e">
            <v>#VALUE!</v>
          </cell>
        </row>
        <row r="2352">
          <cell r="B2352" t="e">
            <v>#VALUE!</v>
          </cell>
          <cell r="C2352" t="e">
            <v>#VALUE!</v>
          </cell>
          <cell r="D2352" t="e">
            <v>#VALUE!</v>
          </cell>
          <cell r="E2352" t="e">
            <v>#VALUE!</v>
          </cell>
        </row>
        <row r="2353">
          <cell r="B2353" t="e">
            <v>#VALUE!</v>
          </cell>
          <cell r="C2353" t="e">
            <v>#VALUE!</v>
          </cell>
          <cell r="D2353" t="e">
            <v>#VALUE!</v>
          </cell>
          <cell r="E2353" t="e">
            <v>#VALUE!</v>
          </cell>
        </row>
        <row r="2354">
          <cell r="B2354" t="e">
            <v>#VALUE!</v>
          </cell>
          <cell r="C2354" t="e">
            <v>#VALUE!</v>
          </cell>
          <cell r="D2354" t="e">
            <v>#VALUE!</v>
          </cell>
          <cell r="E2354" t="e">
            <v>#VALUE!</v>
          </cell>
        </row>
        <row r="2355">
          <cell r="B2355" t="e">
            <v>#VALUE!</v>
          </cell>
          <cell r="C2355" t="e">
            <v>#VALUE!</v>
          </cell>
          <cell r="D2355" t="e">
            <v>#VALUE!</v>
          </cell>
          <cell r="E2355" t="e">
            <v>#VALUE!</v>
          </cell>
        </row>
        <row r="2356">
          <cell r="B2356" t="e">
            <v>#VALUE!</v>
          </cell>
          <cell r="C2356" t="e">
            <v>#VALUE!</v>
          </cell>
          <cell r="D2356" t="e">
            <v>#VALUE!</v>
          </cell>
          <cell r="E2356" t="e">
            <v>#VALUE!</v>
          </cell>
        </row>
        <row r="2357">
          <cell r="B2357" t="e">
            <v>#VALUE!</v>
          </cell>
          <cell r="C2357" t="e">
            <v>#VALUE!</v>
          </cell>
          <cell r="D2357" t="e">
            <v>#VALUE!</v>
          </cell>
          <cell r="E2357" t="e">
            <v>#VALUE!</v>
          </cell>
        </row>
        <row r="2358">
          <cell r="B2358" t="e">
            <v>#VALUE!</v>
          </cell>
          <cell r="C2358" t="e">
            <v>#VALUE!</v>
          </cell>
          <cell r="D2358" t="e">
            <v>#VALUE!</v>
          </cell>
          <cell r="E2358" t="e">
            <v>#VALUE!</v>
          </cell>
        </row>
        <row r="2359">
          <cell r="B2359" t="e">
            <v>#VALUE!</v>
          </cell>
          <cell r="C2359" t="e">
            <v>#VALUE!</v>
          </cell>
          <cell r="D2359" t="e">
            <v>#VALUE!</v>
          </cell>
          <cell r="E2359" t="e">
            <v>#VALUE!</v>
          </cell>
        </row>
        <row r="2360">
          <cell r="B2360" t="e">
            <v>#VALUE!</v>
          </cell>
          <cell r="C2360" t="e">
            <v>#VALUE!</v>
          </cell>
          <cell r="D2360" t="e">
            <v>#VALUE!</v>
          </cell>
          <cell r="E2360" t="e">
            <v>#VALUE!</v>
          </cell>
        </row>
        <row r="2361">
          <cell r="B2361" t="e">
            <v>#VALUE!</v>
          </cell>
          <cell r="C2361" t="e">
            <v>#VALUE!</v>
          </cell>
          <cell r="D2361" t="e">
            <v>#VALUE!</v>
          </cell>
          <cell r="E2361" t="e">
            <v>#VALUE!</v>
          </cell>
        </row>
        <row r="2362">
          <cell r="B2362" t="e">
            <v>#VALUE!</v>
          </cell>
          <cell r="C2362" t="e">
            <v>#VALUE!</v>
          </cell>
          <cell r="D2362" t="e">
            <v>#VALUE!</v>
          </cell>
          <cell r="E2362" t="e">
            <v>#VALUE!</v>
          </cell>
        </row>
        <row r="2363">
          <cell r="B2363" t="e">
            <v>#VALUE!</v>
          </cell>
          <cell r="C2363" t="e">
            <v>#VALUE!</v>
          </cell>
          <cell r="D2363" t="e">
            <v>#VALUE!</v>
          </cell>
          <cell r="E2363" t="e">
            <v>#VALUE!</v>
          </cell>
        </row>
        <row r="2364">
          <cell r="B2364" t="e">
            <v>#VALUE!</v>
          </cell>
          <cell r="C2364" t="e">
            <v>#VALUE!</v>
          </cell>
          <cell r="D2364" t="e">
            <v>#VALUE!</v>
          </cell>
          <cell r="E2364" t="e">
            <v>#VALUE!</v>
          </cell>
        </row>
        <row r="2365">
          <cell r="B2365" t="e">
            <v>#VALUE!</v>
          </cell>
          <cell r="C2365" t="e">
            <v>#VALUE!</v>
          </cell>
          <cell r="D2365" t="e">
            <v>#VALUE!</v>
          </cell>
          <cell r="E2365" t="e">
            <v>#VALUE!</v>
          </cell>
        </row>
        <row r="2366">
          <cell r="B2366" t="e">
            <v>#VALUE!</v>
          </cell>
          <cell r="C2366" t="e">
            <v>#VALUE!</v>
          </cell>
          <cell r="D2366" t="e">
            <v>#VALUE!</v>
          </cell>
          <cell r="E2366" t="e">
            <v>#VALUE!</v>
          </cell>
        </row>
        <row r="2367">
          <cell r="B2367" t="e">
            <v>#VALUE!</v>
          </cell>
          <cell r="C2367" t="e">
            <v>#VALUE!</v>
          </cell>
          <cell r="D2367" t="e">
            <v>#VALUE!</v>
          </cell>
          <cell r="E2367" t="e">
            <v>#VALUE!</v>
          </cell>
        </row>
        <row r="2368">
          <cell r="B2368" t="e">
            <v>#VALUE!</v>
          </cell>
          <cell r="C2368" t="e">
            <v>#VALUE!</v>
          </cell>
          <cell r="D2368" t="e">
            <v>#VALUE!</v>
          </cell>
          <cell r="E2368" t="e">
            <v>#VALUE!</v>
          </cell>
        </row>
        <row r="2369">
          <cell r="B2369" t="e">
            <v>#VALUE!</v>
          </cell>
          <cell r="C2369" t="e">
            <v>#VALUE!</v>
          </cell>
          <cell r="D2369" t="e">
            <v>#VALUE!</v>
          </cell>
          <cell r="E2369" t="e">
            <v>#VALUE!</v>
          </cell>
        </row>
        <row r="2370">
          <cell r="B2370" t="e">
            <v>#VALUE!</v>
          </cell>
          <cell r="C2370" t="e">
            <v>#VALUE!</v>
          </cell>
          <cell r="D2370" t="e">
            <v>#VALUE!</v>
          </cell>
          <cell r="E2370" t="e">
            <v>#VALUE!</v>
          </cell>
        </row>
        <row r="2371">
          <cell r="B2371" t="e">
            <v>#VALUE!</v>
          </cell>
          <cell r="C2371" t="e">
            <v>#VALUE!</v>
          </cell>
          <cell r="D2371" t="e">
            <v>#VALUE!</v>
          </cell>
          <cell r="E2371" t="e">
            <v>#VALUE!</v>
          </cell>
        </row>
        <row r="2372">
          <cell r="B2372" t="e">
            <v>#VALUE!</v>
          </cell>
          <cell r="C2372" t="e">
            <v>#VALUE!</v>
          </cell>
          <cell r="D2372" t="e">
            <v>#VALUE!</v>
          </cell>
          <cell r="E2372" t="e">
            <v>#VALUE!</v>
          </cell>
        </row>
        <row r="2373">
          <cell r="B2373" t="e">
            <v>#VALUE!</v>
          </cell>
          <cell r="C2373" t="e">
            <v>#VALUE!</v>
          </cell>
          <cell r="D2373" t="e">
            <v>#VALUE!</v>
          </cell>
          <cell r="E2373" t="e">
            <v>#VALUE!</v>
          </cell>
        </row>
        <row r="2374">
          <cell r="B2374" t="e">
            <v>#VALUE!</v>
          </cell>
          <cell r="C2374" t="e">
            <v>#VALUE!</v>
          </cell>
          <cell r="D2374" t="e">
            <v>#VALUE!</v>
          </cell>
          <cell r="E2374" t="e">
            <v>#VALUE!</v>
          </cell>
        </row>
        <row r="2375">
          <cell r="B2375" t="e">
            <v>#VALUE!</v>
          </cell>
          <cell r="C2375" t="e">
            <v>#VALUE!</v>
          </cell>
          <cell r="D2375" t="e">
            <v>#VALUE!</v>
          </cell>
          <cell r="E2375" t="e">
            <v>#VALUE!</v>
          </cell>
        </row>
        <row r="2376">
          <cell r="B2376" t="e">
            <v>#VALUE!</v>
          </cell>
          <cell r="C2376" t="e">
            <v>#VALUE!</v>
          </cell>
          <cell r="D2376" t="e">
            <v>#VALUE!</v>
          </cell>
          <cell r="E2376" t="e">
            <v>#VALUE!</v>
          </cell>
        </row>
        <row r="2377">
          <cell r="B2377" t="e">
            <v>#VALUE!</v>
          </cell>
          <cell r="C2377" t="e">
            <v>#VALUE!</v>
          </cell>
          <cell r="D2377" t="e">
            <v>#VALUE!</v>
          </cell>
          <cell r="E2377" t="e">
            <v>#VALUE!</v>
          </cell>
        </row>
        <row r="2378">
          <cell r="B2378" t="e">
            <v>#VALUE!</v>
          </cell>
          <cell r="C2378" t="e">
            <v>#VALUE!</v>
          </cell>
          <cell r="D2378" t="e">
            <v>#VALUE!</v>
          </cell>
          <cell r="E2378" t="e">
            <v>#VALUE!</v>
          </cell>
        </row>
        <row r="2379">
          <cell r="B2379" t="e">
            <v>#VALUE!</v>
          </cell>
          <cell r="C2379" t="e">
            <v>#VALUE!</v>
          </cell>
          <cell r="D2379" t="e">
            <v>#VALUE!</v>
          </cell>
          <cell r="E2379" t="e">
            <v>#VALUE!</v>
          </cell>
        </row>
        <row r="2380">
          <cell r="B2380" t="e">
            <v>#VALUE!</v>
          </cell>
          <cell r="C2380" t="e">
            <v>#VALUE!</v>
          </cell>
          <cell r="D2380" t="e">
            <v>#VALUE!</v>
          </cell>
          <cell r="E2380" t="e">
            <v>#VALUE!</v>
          </cell>
        </row>
        <row r="2381">
          <cell r="B2381" t="e">
            <v>#VALUE!</v>
          </cell>
          <cell r="C2381" t="e">
            <v>#VALUE!</v>
          </cell>
          <cell r="D2381" t="e">
            <v>#VALUE!</v>
          </cell>
          <cell r="E2381" t="e">
            <v>#VALUE!</v>
          </cell>
        </row>
        <row r="2382">
          <cell r="B2382" t="e">
            <v>#VALUE!</v>
          </cell>
          <cell r="C2382" t="e">
            <v>#VALUE!</v>
          </cell>
          <cell r="D2382" t="e">
            <v>#VALUE!</v>
          </cell>
          <cell r="E2382" t="e">
            <v>#VALUE!</v>
          </cell>
        </row>
        <row r="2383">
          <cell r="B2383" t="e">
            <v>#VALUE!</v>
          </cell>
          <cell r="C2383" t="e">
            <v>#VALUE!</v>
          </cell>
          <cell r="D2383" t="e">
            <v>#VALUE!</v>
          </cell>
          <cell r="E2383" t="e">
            <v>#VALUE!</v>
          </cell>
        </row>
        <row r="2384">
          <cell r="B2384" t="e">
            <v>#VALUE!</v>
          </cell>
          <cell r="C2384" t="e">
            <v>#VALUE!</v>
          </cell>
          <cell r="D2384" t="e">
            <v>#VALUE!</v>
          </cell>
          <cell r="E2384" t="e">
            <v>#VALUE!</v>
          </cell>
        </row>
        <row r="2385">
          <cell r="B2385" t="e">
            <v>#VALUE!</v>
          </cell>
          <cell r="C2385" t="e">
            <v>#VALUE!</v>
          </cell>
          <cell r="D2385" t="e">
            <v>#VALUE!</v>
          </cell>
          <cell r="E2385" t="e">
            <v>#VALUE!</v>
          </cell>
        </row>
        <row r="2386">
          <cell r="B2386" t="e">
            <v>#VALUE!</v>
          </cell>
          <cell r="C2386" t="e">
            <v>#VALUE!</v>
          </cell>
          <cell r="D2386" t="e">
            <v>#VALUE!</v>
          </cell>
          <cell r="E2386" t="e">
            <v>#VALUE!</v>
          </cell>
        </row>
        <row r="2387">
          <cell r="B2387" t="e">
            <v>#VALUE!</v>
          </cell>
          <cell r="C2387" t="e">
            <v>#VALUE!</v>
          </cell>
          <cell r="D2387" t="e">
            <v>#VALUE!</v>
          </cell>
          <cell r="E2387" t="e">
            <v>#VALUE!</v>
          </cell>
        </row>
        <row r="2388">
          <cell r="B2388" t="e">
            <v>#VALUE!</v>
          </cell>
          <cell r="C2388" t="e">
            <v>#VALUE!</v>
          </cell>
          <cell r="D2388" t="e">
            <v>#VALUE!</v>
          </cell>
          <cell r="E2388" t="e">
            <v>#VALUE!</v>
          </cell>
        </row>
        <row r="2389">
          <cell r="B2389" t="e">
            <v>#VALUE!</v>
          </cell>
          <cell r="C2389" t="e">
            <v>#VALUE!</v>
          </cell>
          <cell r="D2389" t="e">
            <v>#VALUE!</v>
          </cell>
          <cell r="E2389" t="e">
            <v>#VALUE!</v>
          </cell>
        </row>
        <row r="2390">
          <cell r="B2390" t="e">
            <v>#VALUE!</v>
          </cell>
          <cell r="C2390" t="e">
            <v>#VALUE!</v>
          </cell>
          <cell r="D2390" t="e">
            <v>#VALUE!</v>
          </cell>
          <cell r="E2390" t="e">
            <v>#VALUE!</v>
          </cell>
        </row>
        <row r="2391">
          <cell r="B2391" t="e">
            <v>#VALUE!</v>
          </cell>
          <cell r="C2391" t="e">
            <v>#VALUE!</v>
          </cell>
          <cell r="D2391" t="e">
            <v>#VALUE!</v>
          </cell>
          <cell r="E2391" t="e">
            <v>#VALUE!</v>
          </cell>
        </row>
        <row r="2392">
          <cell r="B2392" t="e">
            <v>#VALUE!</v>
          </cell>
          <cell r="C2392" t="e">
            <v>#VALUE!</v>
          </cell>
          <cell r="D2392" t="e">
            <v>#VALUE!</v>
          </cell>
          <cell r="E2392" t="e">
            <v>#VALUE!</v>
          </cell>
        </row>
        <row r="2393">
          <cell r="B2393" t="e">
            <v>#VALUE!</v>
          </cell>
          <cell r="C2393" t="e">
            <v>#VALUE!</v>
          </cell>
          <cell r="D2393" t="e">
            <v>#VALUE!</v>
          </cell>
          <cell r="E2393" t="e">
            <v>#VALUE!</v>
          </cell>
        </row>
        <row r="2394">
          <cell r="B2394" t="e">
            <v>#VALUE!</v>
          </cell>
          <cell r="C2394" t="e">
            <v>#VALUE!</v>
          </cell>
          <cell r="D2394" t="e">
            <v>#VALUE!</v>
          </cell>
          <cell r="E2394" t="e">
            <v>#VALUE!</v>
          </cell>
        </row>
        <row r="2395">
          <cell r="B2395" t="e">
            <v>#VALUE!</v>
          </cell>
          <cell r="C2395" t="e">
            <v>#VALUE!</v>
          </cell>
          <cell r="D2395" t="e">
            <v>#VALUE!</v>
          </cell>
          <cell r="E2395" t="e">
            <v>#VALUE!</v>
          </cell>
        </row>
        <row r="2396">
          <cell r="B2396" t="e">
            <v>#VALUE!</v>
          </cell>
          <cell r="C2396" t="e">
            <v>#VALUE!</v>
          </cell>
          <cell r="D2396" t="e">
            <v>#VALUE!</v>
          </cell>
          <cell r="E2396" t="e">
            <v>#VALUE!</v>
          </cell>
        </row>
        <row r="2397">
          <cell r="B2397" t="e">
            <v>#VALUE!</v>
          </cell>
          <cell r="C2397" t="e">
            <v>#VALUE!</v>
          </cell>
          <cell r="D2397" t="e">
            <v>#VALUE!</v>
          </cell>
          <cell r="E2397" t="e">
            <v>#VALUE!</v>
          </cell>
        </row>
        <row r="2398">
          <cell r="B2398" t="e">
            <v>#VALUE!</v>
          </cell>
          <cell r="C2398" t="e">
            <v>#VALUE!</v>
          </cell>
          <cell r="D2398" t="e">
            <v>#VALUE!</v>
          </cell>
          <cell r="E2398" t="e">
            <v>#VALUE!</v>
          </cell>
        </row>
        <row r="2399">
          <cell r="B2399" t="e">
            <v>#VALUE!</v>
          </cell>
          <cell r="C2399" t="e">
            <v>#VALUE!</v>
          </cell>
          <cell r="D2399" t="e">
            <v>#VALUE!</v>
          </cell>
          <cell r="E2399" t="e">
            <v>#VALUE!</v>
          </cell>
        </row>
        <row r="2400">
          <cell r="B2400" t="e">
            <v>#VALUE!</v>
          </cell>
          <cell r="C2400" t="e">
            <v>#VALUE!</v>
          </cell>
          <cell r="D2400" t="e">
            <v>#VALUE!</v>
          </cell>
          <cell r="E2400" t="e">
            <v>#VALUE!</v>
          </cell>
        </row>
        <row r="2401">
          <cell r="B2401" t="e">
            <v>#VALUE!</v>
          </cell>
          <cell r="C2401" t="e">
            <v>#VALUE!</v>
          </cell>
          <cell r="D2401" t="e">
            <v>#VALUE!</v>
          </cell>
          <cell r="E2401" t="e">
            <v>#VALUE!</v>
          </cell>
        </row>
        <row r="2402">
          <cell r="B2402" t="e">
            <v>#VALUE!</v>
          </cell>
          <cell r="C2402" t="e">
            <v>#VALUE!</v>
          </cell>
          <cell r="D2402" t="e">
            <v>#VALUE!</v>
          </cell>
          <cell r="E2402" t="e">
            <v>#VALUE!</v>
          </cell>
        </row>
        <row r="2403">
          <cell r="B2403" t="e">
            <v>#VALUE!</v>
          </cell>
          <cell r="C2403" t="e">
            <v>#VALUE!</v>
          </cell>
          <cell r="D2403" t="e">
            <v>#VALUE!</v>
          </cell>
          <cell r="E2403" t="e">
            <v>#VALUE!</v>
          </cell>
        </row>
        <row r="2404">
          <cell r="B2404" t="e">
            <v>#VALUE!</v>
          </cell>
          <cell r="C2404" t="e">
            <v>#VALUE!</v>
          </cell>
          <cell r="D2404" t="e">
            <v>#VALUE!</v>
          </cell>
          <cell r="E2404" t="e">
            <v>#VALUE!</v>
          </cell>
        </row>
        <row r="2405">
          <cell r="B2405" t="e">
            <v>#VALUE!</v>
          </cell>
          <cell r="C2405" t="e">
            <v>#VALUE!</v>
          </cell>
          <cell r="D2405" t="e">
            <v>#VALUE!</v>
          </cell>
          <cell r="E2405" t="e">
            <v>#VALUE!</v>
          </cell>
        </row>
        <row r="2406">
          <cell r="B2406" t="e">
            <v>#VALUE!</v>
          </cell>
          <cell r="C2406" t="e">
            <v>#VALUE!</v>
          </cell>
          <cell r="D2406" t="e">
            <v>#VALUE!</v>
          </cell>
          <cell r="E2406" t="e">
            <v>#VALUE!</v>
          </cell>
        </row>
        <row r="2407">
          <cell r="B2407" t="e">
            <v>#VALUE!</v>
          </cell>
          <cell r="C2407" t="e">
            <v>#VALUE!</v>
          </cell>
          <cell r="D2407" t="e">
            <v>#VALUE!</v>
          </cell>
          <cell r="E2407" t="e">
            <v>#VALUE!</v>
          </cell>
        </row>
        <row r="2408">
          <cell r="B2408" t="e">
            <v>#VALUE!</v>
          </cell>
          <cell r="C2408" t="e">
            <v>#VALUE!</v>
          </cell>
          <cell r="D2408" t="e">
            <v>#VALUE!</v>
          </cell>
          <cell r="E2408" t="e">
            <v>#VALUE!</v>
          </cell>
        </row>
        <row r="2409">
          <cell r="B2409" t="e">
            <v>#VALUE!</v>
          </cell>
          <cell r="C2409" t="e">
            <v>#VALUE!</v>
          </cell>
          <cell r="D2409" t="e">
            <v>#VALUE!</v>
          </cell>
          <cell r="E2409" t="e">
            <v>#VALUE!</v>
          </cell>
        </row>
        <row r="2410">
          <cell r="B2410" t="e">
            <v>#VALUE!</v>
          </cell>
          <cell r="C2410" t="e">
            <v>#VALUE!</v>
          </cell>
          <cell r="D2410" t="e">
            <v>#VALUE!</v>
          </cell>
          <cell r="E2410" t="e">
            <v>#VALUE!</v>
          </cell>
        </row>
        <row r="2411">
          <cell r="B2411" t="e">
            <v>#VALUE!</v>
          </cell>
          <cell r="C2411" t="e">
            <v>#VALUE!</v>
          </cell>
          <cell r="D2411" t="e">
            <v>#VALUE!</v>
          </cell>
          <cell r="E2411" t="e">
            <v>#VALUE!</v>
          </cell>
        </row>
        <row r="2412">
          <cell r="B2412" t="e">
            <v>#VALUE!</v>
          </cell>
          <cell r="C2412" t="e">
            <v>#VALUE!</v>
          </cell>
          <cell r="D2412" t="e">
            <v>#VALUE!</v>
          </cell>
          <cell r="E2412" t="e">
            <v>#VALUE!</v>
          </cell>
        </row>
        <row r="2413">
          <cell r="B2413" t="e">
            <v>#VALUE!</v>
          </cell>
          <cell r="C2413" t="e">
            <v>#VALUE!</v>
          </cell>
          <cell r="D2413" t="e">
            <v>#VALUE!</v>
          </cell>
          <cell r="E2413" t="e">
            <v>#VALUE!</v>
          </cell>
        </row>
        <row r="2414">
          <cell r="B2414" t="e">
            <v>#VALUE!</v>
          </cell>
          <cell r="C2414" t="e">
            <v>#VALUE!</v>
          </cell>
          <cell r="D2414" t="e">
            <v>#VALUE!</v>
          </cell>
          <cell r="E2414" t="e">
            <v>#VALUE!</v>
          </cell>
        </row>
        <row r="2415">
          <cell r="B2415" t="e">
            <v>#VALUE!</v>
          </cell>
          <cell r="C2415" t="e">
            <v>#VALUE!</v>
          </cell>
          <cell r="D2415" t="e">
            <v>#VALUE!</v>
          </cell>
          <cell r="E2415" t="e">
            <v>#VALUE!</v>
          </cell>
        </row>
        <row r="2416">
          <cell r="B2416" t="e">
            <v>#VALUE!</v>
          </cell>
          <cell r="C2416" t="e">
            <v>#VALUE!</v>
          </cell>
          <cell r="D2416" t="e">
            <v>#VALUE!</v>
          </cell>
          <cell r="E2416" t="e">
            <v>#VALUE!</v>
          </cell>
        </row>
        <row r="2417">
          <cell r="B2417" t="e">
            <v>#VALUE!</v>
          </cell>
          <cell r="C2417" t="e">
            <v>#VALUE!</v>
          </cell>
          <cell r="D2417" t="e">
            <v>#VALUE!</v>
          </cell>
          <cell r="E2417" t="e">
            <v>#VALUE!</v>
          </cell>
        </row>
        <row r="2418">
          <cell r="B2418" t="e">
            <v>#VALUE!</v>
          </cell>
          <cell r="C2418" t="e">
            <v>#VALUE!</v>
          </cell>
          <cell r="D2418" t="e">
            <v>#VALUE!</v>
          </cell>
          <cell r="E2418" t="e">
            <v>#VALUE!</v>
          </cell>
        </row>
        <row r="2419">
          <cell r="B2419" t="e">
            <v>#VALUE!</v>
          </cell>
          <cell r="C2419" t="e">
            <v>#VALUE!</v>
          </cell>
          <cell r="D2419" t="e">
            <v>#VALUE!</v>
          </cell>
          <cell r="E2419" t="e">
            <v>#VALUE!</v>
          </cell>
        </row>
        <row r="2420">
          <cell r="B2420" t="e">
            <v>#VALUE!</v>
          </cell>
          <cell r="C2420" t="e">
            <v>#VALUE!</v>
          </cell>
          <cell r="D2420" t="e">
            <v>#VALUE!</v>
          </cell>
          <cell r="E2420" t="e">
            <v>#VALUE!</v>
          </cell>
        </row>
        <row r="2421">
          <cell r="B2421" t="e">
            <v>#VALUE!</v>
          </cell>
          <cell r="C2421" t="e">
            <v>#VALUE!</v>
          </cell>
          <cell r="D2421" t="e">
            <v>#VALUE!</v>
          </cell>
          <cell r="E2421" t="e">
            <v>#VALUE!</v>
          </cell>
        </row>
        <row r="2422">
          <cell r="B2422" t="e">
            <v>#VALUE!</v>
          </cell>
          <cell r="C2422" t="e">
            <v>#VALUE!</v>
          </cell>
          <cell r="D2422" t="e">
            <v>#VALUE!</v>
          </cell>
          <cell r="E2422" t="e">
            <v>#VALUE!</v>
          </cell>
        </row>
        <row r="2423">
          <cell r="B2423" t="e">
            <v>#VALUE!</v>
          </cell>
          <cell r="C2423" t="e">
            <v>#VALUE!</v>
          </cell>
          <cell r="D2423" t="e">
            <v>#VALUE!</v>
          </cell>
          <cell r="E2423" t="e">
            <v>#VALUE!</v>
          </cell>
        </row>
        <row r="2424">
          <cell r="B2424" t="e">
            <v>#VALUE!</v>
          </cell>
          <cell r="C2424" t="e">
            <v>#VALUE!</v>
          </cell>
          <cell r="D2424" t="e">
            <v>#VALUE!</v>
          </cell>
          <cell r="E2424" t="e">
            <v>#VALUE!</v>
          </cell>
        </row>
        <row r="2425">
          <cell r="B2425" t="e">
            <v>#VALUE!</v>
          </cell>
          <cell r="C2425" t="e">
            <v>#VALUE!</v>
          </cell>
          <cell r="D2425" t="e">
            <v>#VALUE!</v>
          </cell>
          <cell r="E2425" t="e">
            <v>#VALUE!</v>
          </cell>
        </row>
        <row r="2426">
          <cell r="B2426" t="e">
            <v>#VALUE!</v>
          </cell>
          <cell r="C2426" t="e">
            <v>#VALUE!</v>
          </cell>
          <cell r="D2426" t="e">
            <v>#VALUE!</v>
          </cell>
          <cell r="E2426" t="e">
            <v>#VALUE!</v>
          </cell>
        </row>
        <row r="2427">
          <cell r="B2427" t="e">
            <v>#VALUE!</v>
          </cell>
          <cell r="C2427" t="e">
            <v>#VALUE!</v>
          </cell>
          <cell r="D2427" t="e">
            <v>#VALUE!</v>
          </cell>
          <cell r="E2427" t="e">
            <v>#VALUE!</v>
          </cell>
        </row>
        <row r="2428">
          <cell r="B2428" t="e">
            <v>#VALUE!</v>
          </cell>
          <cell r="C2428" t="e">
            <v>#VALUE!</v>
          </cell>
          <cell r="D2428" t="e">
            <v>#VALUE!</v>
          </cell>
          <cell r="E2428" t="e">
            <v>#VALUE!</v>
          </cell>
        </row>
        <row r="2429">
          <cell r="B2429" t="e">
            <v>#VALUE!</v>
          </cell>
          <cell r="C2429" t="e">
            <v>#VALUE!</v>
          </cell>
          <cell r="D2429" t="e">
            <v>#VALUE!</v>
          </cell>
          <cell r="E2429" t="e">
            <v>#VALUE!</v>
          </cell>
        </row>
        <row r="2430">
          <cell r="B2430" t="e">
            <v>#VALUE!</v>
          </cell>
          <cell r="C2430" t="e">
            <v>#VALUE!</v>
          </cell>
          <cell r="D2430" t="e">
            <v>#VALUE!</v>
          </cell>
          <cell r="E2430" t="e">
            <v>#VALUE!</v>
          </cell>
        </row>
        <row r="2431">
          <cell r="B2431" t="e">
            <v>#VALUE!</v>
          </cell>
          <cell r="C2431" t="e">
            <v>#VALUE!</v>
          </cell>
          <cell r="D2431" t="e">
            <v>#VALUE!</v>
          </cell>
          <cell r="E2431" t="e">
            <v>#VALUE!</v>
          </cell>
        </row>
        <row r="2432">
          <cell r="B2432" t="e">
            <v>#VALUE!</v>
          </cell>
          <cell r="C2432" t="e">
            <v>#VALUE!</v>
          </cell>
          <cell r="D2432" t="e">
            <v>#VALUE!</v>
          </cell>
          <cell r="E2432" t="e">
            <v>#VALUE!</v>
          </cell>
        </row>
        <row r="2433">
          <cell r="B2433" t="e">
            <v>#VALUE!</v>
          </cell>
          <cell r="C2433" t="e">
            <v>#VALUE!</v>
          </cell>
          <cell r="D2433" t="e">
            <v>#VALUE!</v>
          </cell>
          <cell r="E2433" t="e">
            <v>#VALUE!</v>
          </cell>
        </row>
        <row r="2434">
          <cell r="B2434" t="e">
            <v>#VALUE!</v>
          </cell>
          <cell r="C2434" t="e">
            <v>#VALUE!</v>
          </cell>
          <cell r="D2434" t="e">
            <v>#VALUE!</v>
          </cell>
          <cell r="E2434" t="e">
            <v>#VALUE!</v>
          </cell>
        </row>
        <row r="2435">
          <cell r="B2435" t="e">
            <v>#VALUE!</v>
          </cell>
          <cell r="C2435" t="e">
            <v>#VALUE!</v>
          </cell>
          <cell r="D2435" t="e">
            <v>#VALUE!</v>
          </cell>
          <cell r="E2435" t="e">
            <v>#VALUE!</v>
          </cell>
        </row>
        <row r="2436">
          <cell r="B2436" t="e">
            <v>#VALUE!</v>
          </cell>
          <cell r="C2436" t="e">
            <v>#VALUE!</v>
          </cell>
          <cell r="D2436" t="e">
            <v>#VALUE!</v>
          </cell>
          <cell r="E2436" t="e">
            <v>#VALUE!</v>
          </cell>
        </row>
        <row r="2437">
          <cell r="B2437" t="e">
            <v>#VALUE!</v>
          </cell>
          <cell r="C2437" t="e">
            <v>#VALUE!</v>
          </cell>
          <cell r="D2437" t="e">
            <v>#VALUE!</v>
          </cell>
          <cell r="E2437" t="e">
            <v>#VALUE!</v>
          </cell>
        </row>
        <row r="2438">
          <cell r="B2438" t="e">
            <v>#VALUE!</v>
          </cell>
          <cell r="C2438" t="e">
            <v>#VALUE!</v>
          </cell>
          <cell r="D2438" t="e">
            <v>#VALUE!</v>
          </cell>
          <cell r="E2438" t="e">
            <v>#VALUE!</v>
          </cell>
        </row>
        <row r="2439">
          <cell r="B2439" t="e">
            <v>#VALUE!</v>
          </cell>
          <cell r="C2439" t="e">
            <v>#VALUE!</v>
          </cell>
          <cell r="D2439" t="e">
            <v>#VALUE!</v>
          </cell>
          <cell r="E2439" t="e">
            <v>#VALUE!</v>
          </cell>
        </row>
        <row r="2440">
          <cell r="B2440" t="e">
            <v>#VALUE!</v>
          </cell>
          <cell r="C2440" t="e">
            <v>#VALUE!</v>
          </cell>
          <cell r="D2440" t="e">
            <v>#VALUE!</v>
          </cell>
          <cell r="E2440" t="e">
            <v>#VALUE!</v>
          </cell>
        </row>
        <row r="2441">
          <cell r="B2441" t="e">
            <v>#VALUE!</v>
          </cell>
          <cell r="C2441" t="e">
            <v>#VALUE!</v>
          </cell>
          <cell r="D2441" t="e">
            <v>#VALUE!</v>
          </cell>
          <cell r="E2441" t="e">
            <v>#VALUE!</v>
          </cell>
        </row>
        <row r="2442">
          <cell r="B2442" t="e">
            <v>#VALUE!</v>
          </cell>
          <cell r="C2442" t="e">
            <v>#VALUE!</v>
          </cell>
          <cell r="D2442" t="e">
            <v>#VALUE!</v>
          </cell>
          <cell r="E2442" t="e">
            <v>#VALUE!</v>
          </cell>
        </row>
        <row r="2443">
          <cell r="B2443" t="e">
            <v>#VALUE!</v>
          </cell>
          <cell r="C2443" t="e">
            <v>#VALUE!</v>
          </cell>
          <cell r="D2443" t="e">
            <v>#VALUE!</v>
          </cell>
          <cell r="E2443" t="e">
            <v>#VALUE!</v>
          </cell>
        </row>
        <row r="2444">
          <cell r="B2444" t="e">
            <v>#VALUE!</v>
          </cell>
          <cell r="C2444" t="e">
            <v>#VALUE!</v>
          </cell>
          <cell r="D2444" t="e">
            <v>#VALUE!</v>
          </cell>
          <cell r="E2444" t="e">
            <v>#VALUE!</v>
          </cell>
        </row>
        <row r="2445">
          <cell r="B2445" t="e">
            <v>#VALUE!</v>
          </cell>
          <cell r="C2445" t="e">
            <v>#VALUE!</v>
          </cell>
          <cell r="D2445" t="e">
            <v>#VALUE!</v>
          </cell>
          <cell r="E2445" t="e">
            <v>#VALUE!</v>
          </cell>
        </row>
        <row r="2446">
          <cell r="B2446" t="e">
            <v>#VALUE!</v>
          </cell>
          <cell r="C2446" t="e">
            <v>#VALUE!</v>
          </cell>
          <cell r="D2446" t="e">
            <v>#VALUE!</v>
          </cell>
          <cell r="E2446" t="e">
            <v>#VALUE!</v>
          </cell>
        </row>
        <row r="2447">
          <cell r="B2447" t="e">
            <v>#VALUE!</v>
          </cell>
          <cell r="C2447" t="e">
            <v>#VALUE!</v>
          </cell>
          <cell r="D2447" t="e">
            <v>#VALUE!</v>
          </cell>
          <cell r="E2447" t="e">
            <v>#VALUE!</v>
          </cell>
        </row>
        <row r="2448">
          <cell r="B2448" t="e">
            <v>#VALUE!</v>
          </cell>
          <cell r="C2448" t="e">
            <v>#VALUE!</v>
          </cell>
          <cell r="D2448" t="e">
            <v>#VALUE!</v>
          </cell>
          <cell r="E2448" t="e">
            <v>#VALUE!</v>
          </cell>
        </row>
        <row r="2449">
          <cell r="B2449" t="e">
            <v>#VALUE!</v>
          </cell>
          <cell r="C2449" t="e">
            <v>#VALUE!</v>
          </cell>
          <cell r="D2449" t="e">
            <v>#VALUE!</v>
          </cell>
          <cell r="E2449" t="e">
            <v>#VALUE!</v>
          </cell>
        </row>
        <row r="2450">
          <cell r="B2450" t="e">
            <v>#VALUE!</v>
          </cell>
          <cell r="C2450" t="e">
            <v>#VALUE!</v>
          </cell>
          <cell r="D2450" t="e">
            <v>#VALUE!</v>
          </cell>
          <cell r="E2450" t="e">
            <v>#VALUE!</v>
          </cell>
        </row>
        <row r="2451">
          <cell r="B2451" t="e">
            <v>#VALUE!</v>
          </cell>
          <cell r="C2451" t="e">
            <v>#VALUE!</v>
          </cell>
          <cell r="D2451" t="e">
            <v>#VALUE!</v>
          </cell>
          <cell r="E2451" t="e">
            <v>#VALUE!</v>
          </cell>
        </row>
        <row r="2452">
          <cell r="B2452" t="e">
            <v>#VALUE!</v>
          </cell>
          <cell r="C2452" t="e">
            <v>#VALUE!</v>
          </cell>
          <cell r="D2452" t="e">
            <v>#VALUE!</v>
          </cell>
          <cell r="E2452" t="e">
            <v>#VALUE!</v>
          </cell>
        </row>
        <row r="2453">
          <cell r="B2453" t="e">
            <v>#VALUE!</v>
          </cell>
          <cell r="C2453" t="e">
            <v>#VALUE!</v>
          </cell>
          <cell r="D2453" t="e">
            <v>#VALUE!</v>
          </cell>
          <cell r="E2453" t="e">
            <v>#VALUE!</v>
          </cell>
        </row>
        <row r="2454">
          <cell r="B2454" t="e">
            <v>#VALUE!</v>
          </cell>
          <cell r="C2454" t="e">
            <v>#VALUE!</v>
          </cell>
          <cell r="D2454" t="e">
            <v>#VALUE!</v>
          </cell>
          <cell r="E2454" t="e">
            <v>#VALUE!</v>
          </cell>
        </row>
        <row r="2455">
          <cell r="B2455" t="e">
            <v>#VALUE!</v>
          </cell>
          <cell r="C2455" t="e">
            <v>#VALUE!</v>
          </cell>
          <cell r="D2455" t="e">
            <v>#VALUE!</v>
          </cell>
          <cell r="E2455" t="e">
            <v>#VALUE!</v>
          </cell>
        </row>
        <row r="2456">
          <cell r="B2456" t="e">
            <v>#VALUE!</v>
          </cell>
          <cell r="C2456" t="e">
            <v>#VALUE!</v>
          </cell>
          <cell r="D2456" t="e">
            <v>#VALUE!</v>
          </cell>
          <cell r="E2456" t="e">
            <v>#VALUE!</v>
          </cell>
        </row>
        <row r="2457">
          <cell r="B2457" t="e">
            <v>#VALUE!</v>
          </cell>
          <cell r="C2457" t="e">
            <v>#VALUE!</v>
          </cell>
          <cell r="D2457" t="e">
            <v>#VALUE!</v>
          </cell>
          <cell r="E2457" t="e">
            <v>#VALUE!</v>
          </cell>
        </row>
        <row r="2458">
          <cell r="B2458" t="e">
            <v>#VALUE!</v>
          </cell>
          <cell r="C2458" t="e">
            <v>#VALUE!</v>
          </cell>
          <cell r="D2458" t="e">
            <v>#VALUE!</v>
          </cell>
          <cell r="E2458" t="e">
            <v>#VALUE!</v>
          </cell>
        </row>
        <row r="2459">
          <cell r="B2459" t="e">
            <v>#VALUE!</v>
          </cell>
          <cell r="C2459" t="e">
            <v>#VALUE!</v>
          </cell>
          <cell r="D2459" t="e">
            <v>#VALUE!</v>
          </cell>
          <cell r="E2459" t="e">
            <v>#VALUE!</v>
          </cell>
        </row>
        <row r="2460">
          <cell r="B2460" t="e">
            <v>#VALUE!</v>
          </cell>
          <cell r="C2460" t="e">
            <v>#VALUE!</v>
          </cell>
          <cell r="D2460" t="e">
            <v>#VALUE!</v>
          </cell>
          <cell r="E2460" t="e">
            <v>#VALUE!</v>
          </cell>
        </row>
        <row r="2461">
          <cell r="B2461" t="e">
            <v>#VALUE!</v>
          </cell>
          <cell r="C2461" t="e">
            <v>#VALUE!</v>
          </cell>
          <cell r="D2461" t="e">
            <v>#VALUE!</v>
          </cell>
          <cell r="E2461" t="e">
            <v>#VALUE!</v>
          </cell>
        </row>
        <row r="2462">
          <cell r="B2462" t="e">
            <v>#VALUE!</v>
          </cell>
          <cell r="C2462" t="e">
            <v>#VALUE!</v>
          </cell>
          <cell r="D2462" t="e">
            <v>#VALUE!</v>
          </cell>
          <cell r="E2462" t="e">
            <v>#VALUE!</v>
          </cell>
        </row>
        <row r="2463">
          <cell r="B2463" t="e">
            <v>#VALUE!</v>
          </cell>
          <cell r="C2463" t="e">
            <v>#VALUE!</v>
          </cell>
          <cell r="D2463" t="e">
            <v>#VALUE!</v>
          </cell>
          <cell r="E2463" t="e">
            <v>#VALUE!</v>
          </cell>
        </row>
        <row r="2464">
          <cell r="B2464" t="e">
            <v>#VALUE!</v>
          </cell>
          <cell r="C2464" t="e">
            <v>#VALUE!</v>
          </cell>
          <cell r="D2464" t="e">
            <v>#VALUE!</v>
          </cell>
          <cell r="E2464" t="e">
            <v>#VALUE!</v>
          </cell>
        </row>
        <row r="2465">
          <cell r="B2465" t="e">
            <v>#VALUE!</v>
          </cell>
          <cell r="C2465" t="e">
            <v>#VALUE!</v>
          </cell>
          <cell r="D2465" t="e">
            <v>#VALUE!</v>
          </cell>
          <cell r="E2465" t="e">
            <v>#VALUE!</v>
          </cell>
        </row>
        <row r="2466">
          <cell r="B2466" t="e">
            <v>#VALUE!</v>
          </cell>
          <cell r="C2466" t="e">
            <v>#VALUE!</v>
          </cell>
          <cell r="D2466" t="e">
            <v>#VALUE!</v>
          </cell>
          <cell r="E2466" t="e">
            <v>#VALUE!</v>
          </cell>
        </row>
        <row r="2467">
          <cell r="B2467" t="e">
            <v>#VALUE!</v>
          </cell>
          <cell r="C2467" t="e">
            <v>#VALUE!</v>
          </cell>
          <cell r="D2467" t="e">
            <v>#VALUE!</v>
          </cell>
          <cell r="E2467" t="e">
            <v>#VALUE!</v>
          </cell>
        </row>
        <row r="2468">
          <cell r="B2468" t="e">
            <v>#VALUE!</v>
          </cell>
          <cell r="C2468" t="e">
            <v>#VALUE!</v>
          </cell>
          <cell r="D2468" t="e">
            <v>#VALUE!</v>
          </cell>
          <cell r="E2468" t="e">
            <v>#VALUE!</v>
          </cell>
        </row>
        <row r="2469">
          <cell r="B2469" t="e">
            <v>#VALUE!</v>
          </cell>
          <cell r="C2469" t="e">
            <v>#VALUE!</v>
          </cell>
          <cell r="D2469" t="e">
            <v>#VALUE!</v>
          </cell>
          <cell r="E2469" t="e">
            <v>#VALUE!</v>
          </cell>
        </row>
        <row r="2470">
          <cell r="B2470" t="e">
            <v>#VALUE!</v>
          </cell>
          <cell r="C2470" t="e">
            <v>#VALUE!</v>
          </cell>
          <cell r="D2470" t="e">
            <v>#VALUE!</v>
          </cell>
          <cell r="E2470" t="e">
            <v>#VALUE!</v>
          </cell>
        </row>
        <row r="2471">
          <cell r="B2471" t="e">
            <v>#VALUE!</v>
          </cell>
          <cell r="C2471" t="e">
            <v>#VALUE!</v>
          </cell>
          <cell r="D2471" t="e">
            <v>#VALUE!</v>
          </cell>
          <cell r="E2471" t="e">
            <v>#VALUE!</v>
          </cell>
        </row>
        <row r="2472">
          <cell r="B2472" t="e">
            <v>#VALUE!</v>
          </cell>
          <cell r="C2472" t="e">
            <v>#VALUE!</v>
          </cell>
          <cell r="D2472" t="e">
            <v>#VALUE!</v>
          </cell>
          <cell r="E2472" t="e">
            <v>#VALUE!</v>
          </cell>
        </row>
        <row r="2473">
          <cell r="B2473" t="e">
            <v>#VALUE!</v>
          </cell>
          <cell r="C2473" t="e">
            <v>#VALUE!</v>
          </cell>
          <cell r="D2473" t="e">
            <v>#VALUE!</v>
          </cell>
          <cell r="E2473" t="e">
            <v>#VALUE!</v>
          </cell>
        </row>
        <row r="2474">
          <cell r="B2474" t="e">
            <v>#VALUE!</v>
          </cell>
          <cell r="C2474" t="e">
            <v>#VALUE!</v>
          </cell>
          <cell r="D2474" t="e">
            <v>#VALUE!</v>
          </cell>
          <cell r="E2474" t="e">
            <v>#VALUE!</v>
          </cell>
        </row>
        <row r="2475">
          <cell r="B2475" t="e">
            <v>#VALUE!</v>
          </cell>
          <cell r="C2475" t="e">
            <v>#VALUE!</v>
          </cell>
          <cell r="D2475" t="e">
            <v>#VALUE!</v>
          </cell>
          <cell r="E2475" t="e">
            <v>#VALUE!</v>
          </cell>
        </row>
        <row r="2476">
          <cell r="B2476" t="e">
            <v>#VALUE!</v>
          </cell>
          <cell r="C2476" t="e">
            <v>#VALUE!</v>
          </cell>
          <cell r="D2476" t="e">
            <v>#VALUE!</v>
          </cell>
          <cell r="E2476" t="e">
            <v>#VALUE!</v>
          </cell>
        </row>
        <row r="2477">
          <cell r="B2477" t="e">
            <v>#VALUE!</v>
          </cell>
          <cell r="C2477" t="e">
            <v>#VALUE!</v>
          </cell>
          <cell r="D2477" t="e">
            <v>#VALUE!</v>
          </cell>
          <cell r="E2477" t="e">
            <v>#VALUE!</v>
          </cell>
        </row>
        <row r="2478">
          <cell r="B2478" t="e">
            <v>#VALUE!</v>
          </cell>
          <cell r="C2478" t="e">
            <v>#VALUE!</v>
          </cell>
          <cell r="D2478" t="e">
            <v>#VALUE!</v>
          </cell>
          <cell r="E2478" t="e">
            <v>#VALUE!</v>
          </cell>
        </row>
        <row r="2479">
          <cell r="B2479" t="e">
            <v>#VALUE!</v>
          </cell>
          <cell r="C2479" t="e">
            <v>#VALUE!</v>
          </cell>
          <cell r="D2479" t="e">
            <v>#VALUE!</v>
          </cell>
          <cell r="E2479" t="e">
            <v>#VALUE!</v>
          </cell>
        </row>
        <row r="2480">
          <cell r="B2480" t="e">
            <v>#VALUE!</v>
          </cell>
          <cell r="C2480" t="e">
            <v>#VALUE!</v>
          </cell>
          <cell r="D2480" t="e">
            <v>#VALUE!</v>
          </cell>
          <cell r="E2480" t="e">
            <v>#VALUE!</v>
          </cell>
        </row>
        <row r="2481">
          <cell r="B2481" t="e">
            <v>#VALUE!</v>
          </cell>
          <cell r="C2481" t="e">
            <v>#VALUE!</v>
          </cell>
          <cell r="D2481" t="e">
            <v>#VALUE!</v>
          </cell>
          <cell r="E2481" t="e">
            <v>#VALUE!</v>
          </cell>
        </row>
        <row r="2482">
          <cell r="B2482" t="e">
            <v>#VALUE!</v>
          </cell>
          <cell r="C2482" t="e">
            <v>#VALUE!</v>
          </cell>
          <cell r="D2482" t="e">
            <v>#VALUE!</v>
          </cell>
          <cell r="E2482" t="e">
            <v>#VALUE!</v>
          </cell>
        </row>
        <row r="2483">
          <cell r="B2483" t="e">
            <v>#VALUE!</v>
          </cell>
          <cell r="C2483" t="e">
            <v>#VALUE!</v>
          </cell>
          <cell r="D2483" t="e">
            <v>#VALUE!</v>
          </cell>
          <cell r="E2483" t="e">
            <v>#VALUE!</v>
          </cell>
        </row>
        <row r="2484">
          <cell r="B2484" t="e">
            <v>#VALUE!</v>
          </cell>
          <cell r="C2484" t="e">
            <v>#VALUE!</v>
          </cell>
          <cell r="D2484" t="e">
            <v>#VALUE!</v>
          </cell>
          <cell r="E2484" t="e">
            <v>#VALUE!</v>
          </cell>
        </row>
        <row r="2485">
          <cell r="B2485" t="e">
            <v>#VALUE!</v>
          </cell>
          <cell r="C2485" t="e">
            <v>#VALUE!</v>
          </cell>
          <cell r="D2485" t="e">
            <v>#VALUE!</v>
          </cell>
          <cell r="E2485" t="e">
            <v>#VALUE!</v>
          </cell>
        </row>
        <row r="2486">
          <cell r="B2486" t="e">
            <v>#VALUE!</v>
          </cell>
          <cell r="C2486" t="e">
            <v>#VALUE!</v>
          </cell>
          <cell r="D2486" t="e">
            <v>#VALUE!</v>
          </cell>
          <cell r="E2486" t="e">
            <v>#VALUE!</v>
          </cell>
        </row>
        <row r="2487">
          <cell r="B2487" t="e">
            <v>#VALUE!</v>
          </cell>
          <cell r="C2487" t="e">
            <v>#VALUE!</v>
          </cell>
          <cell r="D2487" t="e">
            <v>#VALUE!</v>
          </cell>
          <cell r="E2487" t="e">
            <v>#VALUE!</v>
          </cell>
        </row>
        <row r="2488">
          <cell r="B2488" t="e">
            <v>#VALUE!</v>
          </cell>
          <cell r="C2488" t="e">
            <v>#VALUE!</v>
          </cell>
          <cell r="D2488" t="e">
            <v>#VALUE!</v>
          </cell>
          <cell r="E2488" t="e">
            <v>#VALUE!</v>
          </cell>
        </row>
        <row r="2489">
          <cell r="B2489" t="e">
            <v>#VALUE!</v>
          </cell>
          <cell r="C2489" t="e">
            <v>#VALUE!</v>
          </cell>
          <cell r="D2489" t="e">
            <v>#VALUE!</v>
          </cell>
          <cell r="E2489" t="e">
            <v>#VALUE!</v>
          </cell>
        </row>
        <row r="2490">
          <cell r="B2490" t="e">
            <v>#VALUE!</v>
          </cell>
          <cell r="C2490" t="e">
            <v>#VALUE!</v>
          </cell>
          <cell r="D2490" t="e">
            <v>#VALUE!</v>
          </cell>
          <cell r="E2490" t="e">
            <v>#VALUE!</v>
          </cell>
        </row>
        <row r="2491">
          <cell r="B2491" t="e">
            <v>#VALUE!</v>
          </cell>
          <cell r="C2491" t="e">
            <v>#VALUE!</v>
          </cell>
          <cell r="D2491" t="e">
            <v>#VALUE!</v>
          </cell>
          <cell r="E2491" t="e">
            <v>#VALUE!</v>
          </cell>
        </row>
        <row r="2492">
          <cell r="B2492" t="e">
            <v>#VALUE!</v>
          </cell>
          <cell r="C2492" t="e">
            <v>#VALUE!</v>
          </cell>
          <cell r="D2492" t="e">
            <v>#VALUE!</v>
          </cell>
          <cell r="E2492" t="e">
            <v>#VALUE!</v>
          </cell>
        </row>
        <row r="2493">
          <cell r="B2493" t="e">
            <v>#VALUE!</v>
          </cell>
          <cell r="C2493" t="e">
            <v>#VALUE!</v>
          </cell>
          <cell r="D2493" t="e">
            <v>#VALUE!</v>
          </cell>
          <cell r="E2493" t="e">
            <v>#VALUE!</v>
          </cell>
        </row>
        <row r="2494">
          <cell r="B2494" t="e">
            <v>#VALUE!</v>
          </cell>
          <cell r="C2494" t="e">
            <v>#VALUE!</v>
          </cell>
          <cell r="D2494" t="e">
            <v>#VALUE!</v>
          </cell>
          <cell r="E2494" t="e">
            <v>#VALUE!</v>
          </cell>
        </row>
        <row r="2495">
          <cell r="B2495" t="e">
            <v>#VALUE!</v>
          </cell>
          <cell r="C2495" t="e">
            <v>#VALUE!</v>
          </cell>
          <cell r="D2495" t="e">
            <v>#VALUE!</v>
          </cell>
          <cell r="E2495" t="e">
            <v>#VALUE!</v>
          </cell>
        </row>
        <row r="2496">
          <cell r="B2496" t="e">
            <v>#VALUE!</v>
          </cell>
          <cell r="C2496" t="e">
            <v>#VALUE!</v>
          </cell>
          <cell r="D2496" t="e">
            <v>#VALUE!</v>
          </cell>
          <cell r="E2496" t="e">
            <v>#VALUE!</v>
          </cell>
        </row>
        <row r="2497">
          <cell r="B2497" t="e">
            <v>#VALUE!</v>
          </cell>
          <cell r="C2497" t="e">
            <v>#VALUE!</v>
          </cell>
          <cell r="D2497" t="e">
            <v>#VALUE!</v>
          </cell>
          <cell r="E2497" t="e">
            <v>#VALUE!</v>
          </cell>
        </row>
        <row r="2498">
          <cell r="B2498" t="e">
            <v>#VALUE!</v>
          </cell>
          <cell r="C2498" t="e">
            <v>#VALUE!</v>
          </cell>
          <cell r="D2498" t="e">
            <v>#VALUE!</v>
          </cell>
          <cell r="E2498" t="e">
            <v>#VALUE!</v>
          </cell>
        </row>
        <row r="2499">
          <cell r="B2499" t="e">
            <v>#VALUE!</v>
          </cell>
          <cell r="C2499" t="e">
            <v>#VALUE!</v>
          </cell>
          <cell r="D2499" t="e">
            <v>#VALUE!</v>
          </cell>
          <cell r="E2499" t="e">
            <v>#VALUE!</v>
          </cell>
        </row>
        <row r="2500">
          <cell r="B2500" t="e">
            <v>#VALUE!</v>
          </cell>
          <cell r="C2500" t="e">
            <v>#VALUE!</v>
          </cell>
          <cell r="D2500" t="e">
            <v>#VALUE!</v>
          </cell>
          <cell r="E2500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BC SIS"/>
      <sheetName val="Balanza"/>
      <sheetName val="Edo de Situación Financiera  1"/>
      <sheetName val="EDO DE ACTIVIDADES 1"/>
      <sheetName val="EDO VARIACIÓN PATRIMONIO 1"/>
      <sheetName val="FLUJO DE EFECTIVO 1"/>
      <sheetName val="ANALITICO DE ACTIVO 1"/>
      <sheetName val="Edo ingresos 1"/>
      <sheetName val="DEP"/>
      <sheetName val="ING TRM"/>
      <sheetName val="X AREA"/>
      <sheetName val="P POR EJERCER "/>
      <sheetName val="EDO DEL PRESUPUESTO "/>
      <sheetName val="RQ ENERO DICIEMBRE"/>
      <sheetName val="Sheet1"/>
      <sheetName val="dic"/>
      <sheetName val="H APLIACIONES"/>
      <sheetName val="REL CHEQUES EC"/>
      <sheetName val="E X MES"/>
      <sheetName val="X CAPITULO"/>
      <sheetName val="PTO RESUMEN"/>
      <sheetName val="P Aprob 821"/>
      <sheetName val="P x ejer 822"/>
      <sheetName val="P Mod 823"/>
      <sheetName val="P Com 824"/>
      <sheetName val="P Dev 825"/>
      <sheetName val="P Ejer 826"/>
      <sheetName val="P pag 827"/>
      <sheetName val="ECONOMIAS 1000"/>
      <sheetName val="LAUDOS"/>
    </sheetNames>
    <sheetDataSet>
      <sheetData sheetId="0" refreshError="1"/>
      <sheetData sheetId="1" refreshError="1"/>
      <sheetData sheetId="2">
        <row r="7">
          <cell r="F7">
            <v>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>
        <row r="25">
          <cell r="J25">
            <v>0</v>
          </cell>
        </row>
      </sheetData>
      <sheetData sheetId="10" refreshError="1"/>
      <sheetData sheetId="11" refreshError="1"/>
      <sheetData sheetId="12" refreshError="1"/>
      <sheetData sheetId="13">
        <row r="30">
          <cell r="I30">
            <v>100726519.09</v>
          </cell>
          <cell r="L30">
            <v>100726519.09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7:H49"/>
  <sheetViews>
    <sheetView topLeftCell="A16" zoomScale="70" zoomScaleNormal="70" workbookViewId="0">
      <selection activeCell="G36" sqref="G36"/>
    </sheetView>
  </sheetViews>
  <sheetFormatPr baseColWidth="10" defaultRowHeight="14.4"/>
  <cols>
    <col min="8" max="8" width="15.7890625" customWidth="1"/>
  </cols>
  <sheetData>
    <row r="17" spans="1:8">
      <c r="A17" s="4"/>
      <c r="B17" s="4"/>
      <c r="C17" s="4"/>
      <c r="D17" s="4"/>
      <c r="E17" s="4"/>
      <c r="F17" s="4"/>
      <c r="G17" s="4"/>
      <c r="H17" s="4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 ht="100.5" customHeight="1">
      <c r="A20" s="1088" t="s">
        <v>1114</v>
      </c>
      <c r="B20" s="1088"/>
      <c r="C20" s="1088"/>
      <c r="D20" s="1088"/>
      <c r="E20" s="1088"/>
      <c r="F20" s="1088"/>
      <c r="G20" s="1088"/>
      <c r="H20" s="1088"/>
    </row>
    <row r="21" spans="1:8" ht="27.75" customHeight="1">
      <c r="A21" s="1089"/>
      <c r="B21" s="1089"/>
      <c r="C21" s="1089"/>
      <c r="D21" s="1089"/>
      <c r="E21" s="1089"/>
      <c r="F21" s="1089"/>
      <c r="G21" s="1089"/>
      <c r="H21" s="1089"/>
    </row>
    <row r="28" spans="1:8">
      <c r="A28" s="1087"/>
      <c r="B28" s="1087"/>
      <c r="C28" s="1087"/>
      <c r="D28" s="1087"/>
      <c r="E28" s="1087"/>
      <c r="F28" s="1087"/>
      <c r="G28" s="1087"/>
      <c r="H28" s="1087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1086" t="s">
        <v>4</v>
      </c>
      <c r="B30" s="1086"/>
      <c r="C30" s="1086"/>
      <c r="D30" s="1086"/>
      <c r="E30" s="1086"/>
      <c r="F30" s="1086"/>
      <c r="G30" s="1086"/>
      <c r="H30" s="1086"/>
    </row>
    <row r="31" spans="1:8">
      <c r="A31" s="1086"/>
      <c r="B31" s="1086"/>
      <c r="C31" s="1086"/>
      <c r="D31" s="1086"/>
      <c r="E31" s="1086"/>
      <c r="F31" s="1086"/>
      <c r="G31" s="1086"/>
      <c r="H31" s="1086"/>
    </row>
    <row r="35" spans="2:7" ht="25.8">
      <c r="G35" s="696" t="s">
        <v>1902</v>
      </c>
    </row>
    <row r="36" spans="2:7">
      <c r="B36" t="s">
        <v>1111</v>
      </c>
    </row>
    <row r="37" spans="2:7" s="5" customFormat="1"/>
    <row r="49" spans="8:8">
      <c r="H49" s="5"/>
    </row>
  </sheetData>
  <mergeCells count="4">
    <mergeCell ref="A30:H31"/>
    <mergeCell ref="A28:H28"/>
    <mergeCell ref="A20:H20"/>
    <mergeCell ref="A21:H21"/>
  </mergeCells>
  <printOptions horizontalCentered="1"/>
  <pageMargins left="0.19685039370078741" right="0.19685039370078741" top="0.19685039370078741" bottom="0.19685039370078741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139"/>
  <sheetViews>
    <sheetView view="pageBreakPreview" topLeftCell="A7" zoomScaleNormal="100" zoomScaleSheetLayoutView="100" workbookViewId="0">
      <selection activeCell="D28" sqref="D28"/>
    </sheetView>
  </sheetViews>
  <sheetFormatPr baseColWidth="10" defaultColWidth="11.41796875" defaultRowHeight="14.4"/>
  <cols>
    <col min="1" max="1" width="44.5234375" style="5" customWidth="1"/>
    <col min="2" max="2" width="17.20703125" style="5" customWidth="1"/>
    <col min="3" max="3" width="17.1015625" style="5" customWidth="1"/>
    <col min="4" max="4" width="18.1015625" style="5" customWidth="1"/>
    <col min="5" max="5" width="15.5234375" style="5" customWidth="1"/>
    <col min="6" max="6" width="16.41796875" style="5" customWidth="1"/>
    <col min="7" max="8" width="11.41796875" style="5"/>
    <col min="9" max="9" width="11.68359375" style="5" bestFit="1" customWidth="1"/>
    <col min="10" max="16384" width="11.41796875" style="5"/>
  </cols>
  <sheetData>
    <row r="1" spans="1:8" ht="28.5" customHeight="1">
      <c r="A1" s="1179" t="s">
        <v>1120</v>
      </c>
      <c r="B1" s="1179"/>
      <c r="C1" s="1179"/>
      <c r="D1" s="1179"/>
      <c r="E1" s="1179"/>
      <c r="F1" s="1179"/>
      <c r="G1" s="800"/>
      <c r="H1" s="316"/>
    </row>
    <row r="2" spans="1:8">
      <c r="A2" s="1195" t="s">
        <v>943</v>
      </c>
      <c r="B2" s="1195"/>
      <c r="C2" s="1195"/>
      <c r="D2" s="1195"/>
      <c r="E2" s="1195"/>
      <c r="F2" s="1195"/>
      <c r="G2" s="316"/>
      <c r="H2" s="316"/>
    </row>
    <row r="3" spans="1:8">
      <c r="A3" s="1195" t="str">
        <f>+'Edo de Situación Financiera  2'!A3:M3</f>
        <v>DEL 01 DE ENERO AL 31 DE DICIEMBRE DE 2021</v>
      </c>
      <c r="B3" s="1195"/>
      <c r="C3" s="1195"/>
      <c r="D3" s="1195"/>
      <c r="E3" s="1195"/>
      <c r="F3" s="1195"/>
      <c r="G3" s="317"/>
      <c r="H3" s="317"/>
    </row>
    <row r="4" spans="1:8">
      <c r="A4" s="1195" t="s">
        <v>761</v>
      </c>
      <c r="B4" s="1195"/>
      <c r="C4" s="1195"/>
      <c r="D4" s="1195"/>
      <c r="E4" s="1195"/>
      <c r="F4" s="1195"/>
      <c r="G4" s="317"/>
      <c r="H4" s="317"/>
    </row>
    <row r="5" spans="1:8">
      <c r="A5" s="722"/>
      <c r="B5" s="722"/>
      <c r="C5" s="722"/>
      <c r="D5" s="722"/>
      <c r="E5" s="722"/>
      <c r="F5" s="722"/>
      <c r="G5" s="722"/>
      <c r="H5" s="722"/>
    </row>
    <row r="6" spans="1:8">
      <c r="A6" s="1203" t="s">
        <v>949</v>
      </c>
      <c r="B6" s="1204"/>
      <c r="C6" s="1205" t="s">
        <v>947</v>
      </c>
      <c r="D6" s="1205" t="s">
        <v>946</v>
      </c>
      <c r="E6" s="1205" t="s">
        <v>945</v>
      </c>
      <c r="F6" s="1201" t="s">
        <v>944</v>
      </c>
    </row>
    <row r="7" spans="1:8">
      <c r="A7" s="1203"/>
      <c r="B7" s="1204"/>
      <c r="C7" s="1206"/>
      <c r="D7" s="1206"/>
      <c r="E7" s="1206"/>
      <c r="F7" s="1202"/>
    </row>
    <row r="8" spans="1:8">
      <c r="A8" s="319"/>
    </row>
    <row r="9" spans="1:8">
      <c r="A9" s="724" t="s">
        <v>948</v>
      </c>
      <c r="B9" s="320"/>
      <c r="C9" s="318"/>
      <c r="D9" s="318"/>
      <c r="E9" s="318"/>
      <c r="F9" s="318"/>
    </row>
    <row r="10" spans="1:8">
      <c r="A10" s="725" t="s">
        <v>950</v>
      </c>
      <c r="B10" s="320"/>
      <c r="C10" s="318"/>
      <c r="D10" s="318"/>
      <c r="E10" s="318"/>
      <c r="F10" s="318"/>
    </row>
    <row r="11" spans="1:8">
      <c r="A11" s="319" t="s">
        <v>951</v>
      </c>
      <c r="B11" s="320"/>
      <c r="C11" s="318"/>
      <c r="D11" s="318"/>
      <c r="E11" s="318"/>
      <c r="F11" s="318"/>
    </row>
    <row r="12" spans="1:8">
      <c r="A12" s="726" t="s">
        <v>952</v>
      </c>
      <c r="B12" s="320"/>
      <c r="C12" s="318"/>
      <c r="D12" s="318"/>
      <c r="E12" s="318"/>
      <c r="F12" s="318"/>
    </row>
    <row r="13" spans="1:8">
      <c r="A13" s="727"/>
      <c r="B13" s="320"/>
      <c r="C13" s="318"/>
      <c r="D13" s="318"/>
      <c r="E13" s="318"/>
      <c r="F13" s="318"/>
    </row>
    <row r="14" spans="1:8">
      <c r="A14" s="728" t="s">
        <v>953</v>
      </c>
      <c r="B14" s="320"/>
      <c r="C14" s="318"/>
      <c r="D14" s="318"/>
      <c r="E14" s="318"/>
      <c r="F14" s="318"/>
    </row>
    <row r="15" spans="1:8">
      <c r="A15" s="726" t="s">
        <v>951</v>
      </c>
      <c r="B15" s="320"/>
      <c r="C15" s="318"/>
      <c r="D15" s="318"/>
      <c r="E15" s="318"/>
      <c r="F15" s="318"/>
    </row>
    <row r="16" spans="1:8">
      <c r="A16" s="319" t="s">
        <v>952</v>
      </c>
      <c r="B16" s="320"/>
      <c r="C16" s="318"/>
      <c r="D16" s="318"/>
      <c r="E16" s="318"/>
      <c r="F16" s="318"/>
    </row>
    <row r="17" spans="1:9">
      <c r="A17" s="319"/>
      <c r="B17" s="320"/>
      <c r="C17" s="318"/>
      <c r="D17" s="318"/>
      <c r="E17" s="318"/>
      <c r="F17" s="318"/>
    </row>
    <row r="18" spans="1:9">
      <c r="A18" s="319" t="s">
        <v>954</v>
      </c>
      <c r="B18" s="723"/>
      <c r="C18" s="1043"/>
      <c r="D18" s="1043"/>
      <c r="E18" s="1044">
        <v>1229610</v>
      </c>
      <c r="F18" s="1043">
        <f>ROUND('Edo de Situación Financiera  2'!K13,0)</f>
        <v>1433121</v>
      </c>
      <c r="G18" s="350"/>
    </row>
    <row r="19" spans="1:9">
      <c r="A19" s="319"/>
      <c r="B19" s="320"/>
      <c r="C19" s="1043"/>
      <c r="D19" s="1043"/>
      <c r="E19" s="1043"/>
      <c r="F19" s="1043"/>
    </row>
    <row r="20" spans="1:9">
      <c r="C20" s="1045"/>
      <c r="D20" s="1045"/>
      <c r="E20" s="1045"/>
      <c r="F20" s="1045"/>
      <c r="I20" s="350"/>
    </row>
    <row r="21" spans="1:9">
      <c r="A21" s="730" t="s">
        <v>955</v>
      </c>
      <c r="B21" s="729"/>
      <c r="C21" s="1046">
        <f>SUM(C18:C20)</f>
        <v>0</v>
      </c>
      <c r="D21" s="1046">
        <f>SUM(D18:D20)</f>
        <v>0</v>
      </c>
      <c r="E21" s="1046">
        <f>SUM(E18:E20)</f>
        <v>1229610</v>
      </c>
      <c r="F21" s="1047">
        <f>+F18</f>
        <v>1433121</v>
      </c>
    </row>
    <row r="23" spans="1:9" ht="31.5" customHeight="1">
      <c r="A23" s="1207" t="s">
        <v>1050</v>
      </c>
      <c r="B23" s="1207"/>
      <c r="C23" s="1207"/>
      <c r="D23" s="1207"/>
      <c r="E23" s="1207"/>
      <c r="F23" s="1207"/>
    </row>
    <row r="25" spans="1:9">
      <c r="A25" s="1185" t="s">
        <v>9</v>
      </c>
      <c r="B25" s="1186"/>
      <c r="C25" s="327"/>
      <c r="D25" s="1187" t="s">
        <v>1132</v>
      </c>
      <c r="E25" s="1188"/>
      <c r="F25" s="1189"/>
    </row>
    <row r="26" spans="1:9">
      <c r="A26" s="37" t="s">
        <v>1126</v>
      </c>
      <c r="B26" s="38"/>
      <c r="C26" s="327"/>
      <c r="D26" s="37" t="s">
        <v>1937</v>
      </c>
      <c r="E26" s="40"/>
      <c r="F26" s="82"/>
    </row>
    <row r="27" spans="1:9">
      <c r="A27" s="37" t="s">
        <v>1127</v>
      </c>
      <c r="B27" s="38"/>
      <c r="C27" s="327"/>
      <c r="D27" s="37" t="s">
        <v>1935</v>
      </c>
      <c r="E27" s="40"/>
      <c r="F27" s="82"/>
    </row>
    <row r="28" spans="1:9">
      <c r="A28" s="37"/>
      <c r="B28" s="36"/>
      <c r="C28" s="327"/>
      <c r="D28" s="85"/>
      <c r="E28" s="41"/>
      <c r="F28" s="731"/>
    </row>
    <row r="29" spans="1:9" ht="11.25" customHeight="1">
      <c r="A29" s="37"/>
      <c r="B29" s="36"/>
      <c r="C29" s="327"/>
      <c r="D29" s="85"/>
      <c r="E29" s="41"/>
      <c r="F29" s="731"/>
    </row>
    <row r="30" spans="1:9" ht="12" customHeight="1">
      <c r="A30" s="43"/>
      <c r="B30" s="38"/>
      <c r="C30" s="327"/>
      <c r="D30" s="84"/>
      <c r="E30" s="40"/>
      <c r="F30" s="82"/>
    </row>
    <row r="31" spans="1:9">
      <c r="A31" s="44" t="s">
        <v>10</v>
      </c>
      <c r="B31" s="45"/>
      <c r="C31" s="327"/>
      <c r="D31" s="86" t="s">
        <v>10</v>
      </c>
      <c r="E31" s="46"/>
      <c r="F31" s="83"/>
    </row>
    <row r="32" spans="1:9">
      <c r="A32" s="5" t="str">
        <f>+'ANALITICO DE ACTIVO 2'!A63</f>
        <v>* De conformidad con el Acuerdo del Pleno 031/SO/16-01/2019.</v>
      </c>
    </row>
    <row r="33" spans="5:5">
      <c r="E33" s="350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</sheetData>
  <mergeCells count="13">
    <mergeCell ref="A25:B25"/>
    <mergeCell ref="D25:F25"/>
    <mergeCell ref="F6:F7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A23:F23"/>
  </mergeCells>
  <printOptions horizontalCentered="1"/>
  <pageMargins left="0.39370078740157483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35"/>
  <sheetViews>
    <sheetView view="pageBreakPreview" topLeftCell="A7" zoomScaleNormal="100" zoomScaleSheetLayoutView="100" workbookViewId="0">
      <selection activeCell="F54" sqref="F54"/>
    </sheetView>
  </sheetViews>
  <sheetFormatPr baseColWidth="10" defaultColWidth="11.41796875" defaultRowHeight="11.7"/>
  <cols>
    <col min="1" max="1" width="7.89453125" style="186" customWidth="1"/>
    <col min="2" max="2" width="8.68359375" style="186" customWidth="1"/>
    <col min="3" max="3" width="12" style="186" customWidth="1"/>
    <col min="4" max="4" width="15.41796875" style="186" customWidth="1"/>
    <col min="5" max="7" width="12.68359375" style="186" customWidth="1"/>
    <col min="8" max="8" width="14.1015625" style="186" customWidth="1"/>
    <col min="9" max="9" width="1.68359375" style="186" customWidth="1"/>
    <col min="10" max="10" width="14.68359375" style="186" customWidth="1"/>
    <col min="11" max="11" width="11.68359375" style="186" bestFit="1" customWidth="1"/>
    <col min="12" max="12" width="14.1015625" style="186" bestFit="1" customWidth="1"/>
    <col min="13" max="13" width="14.89453125" style="186" customWidth="1"/>
    <col min="14" max="14" width="14.1015625" style="186" bestFit="1" customWidth="1"/>
    <col min="15" max="16384" width="11.41796875" style="186"/>
  </cols>
  <sheetData>
    <row r="1" spans="1:14" ht="16.5" customHeight="1">
      <c r="A1" s="1208" t="s">
        <v>1120</v>
      </c>
      <c r="B1" s="1209"/>
      <c r="C1" s="1209"/>
      <c r="D1" s="1209"/>
      <c r="E1" s="1209"/>
      <c r="F1" s="1209"/>
      <c r="G1" s="1209"/>
      <c r="H1" s="1209"/>
      <c r="I1" s="1209"/>
      <c r="J1" s="1210"/>
    </row>
    <row r="2" spans="1:14" ht="16.5" customHeight="1">
      <c r="A2" s="1211"/>
      <c r="B2" s="1212"/>
      <c r="C2" s="1212"/>
      <c r="D2" s="1212"/>
      <c r="E2" s="1212"/>
      <c r="F2" s="1212"/>
      <c r="G2" s="1212"/>
      <c r="H2" s="1212"/>
      <c r="I2" s="1212"/>
      <c r="J2" s="1213"/>
    </row>
    <row r="3" spans="1:14" ht="14.1">
      <c r="A3" s="1121" t="s">
        <v>956</v>
      </c>
      <c r="B3" s="1122"/>
      <c r="C3" s="1122"/>
      <c r="D3" s="1122"/>
      <c r="E3" s="1122"/>
      <c r="F3" s="1122"/>
      <c r="G3" s="1122"/>
      <c r="H3" s="1122"/>
      <c r="I3" s="1122"/>
      <c r="J3" s="1123"/>
    </row>
    <row r="4" spans="1:14" ht="14.1">
      <c r="A4" s="817"/>
      <c r="B4" s="818"/>
      <c r="C4" s="818"/>
      <c r="D4" s="818"/>
      <c r="E4" s="818"/>
      <c r="F4" s="818"/>
      <c r="G4" s="818"/>
      <c r="H4" s="818"/>
      <c r="I4" s="818"/>
      <c r="J4" s="819"/>
    </row>
    <row r="5" spans="1:14" ht="14.1">
      <c r="A5" s="1121" t="str">
        <f>+'EDO VARIACIÓN PATRIMONIO 2'!A5:F5</f>
        <v>DEL 1 DE ENERO AL 31 DE DICIEMBRE DE 2021</v>
      </c>
      <c r="B5" s="1122"/>
      <c r="C5" s="1122"/>
      <c r="D5" s="1122"/>
      <c r="E5" s="1122"/>
      <c r="F5" s="1122"/>
      <c r="G5" s="1122"/>
      <c r="H5" s="1122"/>
      <c r="I5" s="1122"/>
      <c r="J5" s="1123"/>
    </row>
    <row r="6" spans="1:14">
      <c r="A6" s="1145" t="s">
        <v>761</v>
      </c>
      <c r="B6" s="1146"/>
      <c r="C6" s="1146"/>
      <c r="D6" s="1146"/>
      <c r="E6" s="1146"/>
      <c r="F6" s="1146"/>
      <c r="G6" s="1146"/>
      <c r="H6" s="1146"/>
      <c r="I6" s="1146"/>
      <c r="J6" s="1147"/>
    </row>
    <row r="7" spans="1:14">
      <c r="A7" s="291"/>
      <c r="B7" s="292"/>
      <c r="C7" s="292"/>
      <c r="D7" s="292"/>
      <c r="E7" s="292"/>
      <c r="F7" s="292"/>
      <c r="G7" s="293"/>
      <c r="H7" s="293"/>
      <c r="I7" s="293"/>
      <c r="J7" s="294"/>
    </row>
    <row r="8" spans="1:14" ht="6.75" customHeight="1">
      <c r="A8" s="295"/>
      <c r="B8" s="192"/>
      <c r="C8" s="192"/>
      <c r="D8" s="192"/>
      <c r="E8" s="192"/>
      <c r="F8" s="192"/>
      <c r="G8" s="199"/>
      <c r="H8" s="199"/>
      <c r="I8" s="199"/>
      <c r="J8" s="296"/>
    </row>
    <row r="9" spans="1:14" ht="14.1">
      <c r="A9" s="1175" t="s">
        <v>536</v>
      </c>
      <c r="B9" s="1175"/>
      <c r="C9" s="1175"/>
      <c r="D9" s="1175"/>
      <c r="E9" s="1175"/>
      <c r="F9" s="1175"/>
      <c r="G9" s="1175"/>
      <c r="H9" s="297" t="s">
        <v>556</v>
      </c>
      <c r="I9" s="787"/>
      <c r="J9" s="297" t="s">
        <v>558</v>
      </c>
    </row>
    <row r="10" spans="1:14" ht="14.1">
      <c r="A10" s="822"/>
      <c r="B10" s="823"/>
      <c r="C10" s="823"/>
      <c r="D10" s="823"/>
      <c r="E10" s="823"/>
      <c r="F10" s="823"/>
      <c r="G10" s="823"/>
      <c r="H10" s="733"/>
      <c r="I10" s="733"/>
      <c r="J10" s="1078"/>
    </row>
    <row r="11" spans="1:14" ht="14.1">
      <c r="A11" s="822"/>
      <c r="B11" s="823"/>
      <c r="C11" s="823"/>
      <c r="D11" s="823"/>
      <c r="E11" s="823"/>
      <c r="F11" s="823"/>
      <c r="G11" s="823"/>
      <c r="H11" s="733"/>
      <c r="I11" s="733"/>
      <c r="J11" s="734"/>
    </row>
    <row r="12" spans="1:14" ht="14.1">
      <c r="A12" s="822"/>
      <c r="B12" s="823"/>
      <c r="C12" s="823"/>
      <c r="D12" s="823"/>
      <c r="E12" s="823"/>
      <c r="F12" s="823"/>
      <c r="G12" s="823"/>
      <c r="H12" s="733"/>
      <c r="I12" s="733"/>
      <c r="J12" s="734"/>
    </row>
    <row r="13" spans="1:14" ht="16.5" customHeight="1">
      <c r="A13" s="306" t="s">
        <v>574</v>
      </c>
      <c r="B13" s="270"/>
      <c r="C13" s="270"/>
      <c r="D13" s="270"/>
      <c r="E13" s="270"/>
      <c r="F13" s="270"/>
      <c r="G13" s="269"/>
      <c r="H13" s="269"/>
      <c r="I13" s="269"/>
      <c r="J13" s="334"/>
      <c r="L13" s="189">
        <v>124027470</v>
      </c>
    </row>
    <row r="14" spans="1:14" ht="16.5" customHeight="1">
      <c r="A14" s="306"/>
      <c r="B14" s="270"/>
      <c r="C14" s="270"/>
      <c r="D14" s="270"/>
      <c r="E14" s="270"/>
      <c r="F14" s="270"/>
      <c r="G14" s="269"/>
      <c r="H14" s="269"/>
      <c r="I14" s="269"/>
      <c r="J14" s="334"/>
      <c r="L14" s="189">
        <f>+L13-H16</f>
        <v>124027470</v>
      </c>
      <c r="M14" s="189">
        <v>116717.81</v>
      </c>
      <c r="N14" s="189">
        <f>+L14-M14</f>
        <v>123910752.19</v>
      </c>
    </row>
    <row r="15" spans="1:14" ht="14.1">
      <c r="A15" s="298"/>
      <c r="B15" s="278" t="s">
        <v>957</v>
      </c>
      <c r="C15" s="307"/>
      <c r="D15" s="307"/>
      <c r="E15" s="307"/>
      <c r="F15" s="307"/>
      <c r="G15" s="308"/>
      <c r="H15" s="484"/>
      <c r="I15" s="308"/>
      <c r="J15" s="488"/>
      <c r="L15" s="189">
        <f>+L13-L14</f>
        <v>0</v>
      </c>
    </row>
    <row r="16" spans="1:14" ht="14.1">
      <c r="A16" s="298"/>
      <c r="B16" s="278"/>
      <c r="C16" s="307" t="s">
        <v>763</v>
      </c>
      <c r="D16" s="307"/>
      <c r="E16" s="307"/>
      <c r="F16" s="307"/>
      <c r="G16" s="308"/>
      <c r="H16" s="989"/>
      <c r="I16" s="989"/>
      <c r="J16" s="1082">
        <v>203511.39999999991</v>
      </c>
      <c r="L16" s="189"/>
    </row>
    <row r="17" spans="1:15" ht="14.4">
      <c r="A17" s="298"/>
      <c r="B17" s="820"/>
      <c r="C17" s="307"/>
      <c r="D17" s="821"/>
      <c r="E17" s="821"/>
      <c r="F17" s="821"/>
      <c r="G17" s="821"/>
      <c r="H17" s="989"/>
      <c r="I17" s="989"/>
      <c r="J17" s="992"/>
      <c r="L17" s="189"/>
    </row>
    <row r="18" spans="1:15" ht="14.1">
      <c r="A18" s="310"/>
      <c r="B18" s="278" t="s">
        <v>958</v>
      </c>
      <c r="C18" s="307"/>
      <c r="D18" s="307"/>
      <c r="E18" s="307"/>
      <c r="F18" s="307"/>
      <c r="G18" s="311"/>
      <c r="H18" s="989"/>
      <c r="I18" s="989"/>
      <c r="J18" s="992"/>
      <c r="L18" s="189"/>
      <c r="O18" s="186">
        <f>116+23.75</f>
        <v>139.75</v>
      </c>
    </row>
    <row r="19" spans="1:15" ht="14.1">
      <c r="A19" s="310"/>
      <c r="B19" s="307"/>
      <c r="C19" s="307" t="s">
        <v>959</v>
      </c>
      <c r="D19" s="307"/>
      <c r="E19" s="307"/>
      <c r="F19" s="307"/>
      <c r="G19" s="311"/>
      <c r="H19" s="989">
        <v>361197</v>
      </c>
      <c r="I19" s="989"/>
      <c r="J19" s="992"/>
      <c r="L19" s="189">
        <f>+'[2]EDO DEL PRESUPUESTO '!L30</f>
        <v>100726519.09</v>
      </c>
    </row>
    <row r="20" spans="1:15" ht="14.1">
      <c r="A20" s="310"/>
      <c r="B20" s="307"/>
      <c r="C20" s="307" t="s">
        <v>176</v>
      </c>
      <c r="D20" s="307"/>
      <c r="E20" s="307"/>
      <c r="F20" s="307"/>
      <c r="G20" s="311"/>
      <c r="H20" s="993"/>
      <c r="I20" s="993"/>
      <c r="J20" s="994">
        <f>'Edo de Situación Financiera  2'!D27-'Edo de Situación Financiera  2'!F27</f>
        <v>1304816.7100000009</v>
      </c>
      <c r="L20" s="189"/>
    </row>
    <row r="21" spans="1:15" ht="14.1">
      <c r="A21" s="312"/>
      <c r="B21" s="278"/>
      <c r="C21" s="307" t="s">
        <v>960</v>
      </c>
      <c r="D21" s="307"/>
      <c r="E21" s="307"/>
      <c r="F21" s="307"/>
      <c r="G21" s="311"/>
      <c r="I21" s="993"/>
      <c r="J21" s="994">
        <f>'Edo de Situación Financiera  2'!D36-'Edo de Situación Financiera  2'!F36</f>
        <v>1370606.5399999991</v>
      </c>
      <c r="L21" s="189"/>
      <c r="M21" s="186">
        <v>30465181.289999999</v>
      </c>
    </row>
    <row r="22" spans="1:15" ht="20.25" customHeight="1">
      <c r="A22" s="312"/>
      <c r="B22" s="278"/>
      <c r="C22" s="307"/>
      <c r="D22" s="307"/>
      <c r="E22" s="307"/>
      <c r="F22" s="307"/>
      <c r="G22" s="311"/>
      <c r="H22" s="989"/>
      <c r="I22" s="993"/>
      <c r="J22" s="1048"/>
      <c r="L22" s="189"/>
      <c r="M22" s="186">
        <v>29265846.859999999</v>
      </c>
    </row>
    <row r="23" spans="1:15" ht="14.1">
      <c r="A23" s="312"/>
      <c r="B23" s="307"/>
      <c r="C23" s="307"/>
      <c r="D23" s="307"/>
      <c r="E23" s="307"/>
      <c r="F23" s="307"/>
      <c r="G23" s="311"/>
      <c r="H23" s="993"/>
      <c r="I23" s="993"/>
      <c r="J23" s="994"/>
      <c r="L23" s="189"/>
      <c r="M23" s="186">
        <f>M21-M22</f>
        <v>1199334.4299999997</v>
      </c>
    </row>
    <row r="24" spans="1:15" ht="14.1">
      <c r="A24" s="310" t="s">
        <v>961</v>
      </c>
      <c r="B24" s="307"/>
      <c r="C24" s="307"/>
      <c r="D24" s="307"/>
      <c r="E24" s="307"/>
      <c r="F24" s="307"/>
      <c r="G24" s="311"/>
      <c r="H24" s="993"/>
      <c r="I24" s="993"/>
      <c r="J24" s="994"/>
      <c r="L24" s="189"/>
    </row>
    <row r="25" spans="1:15" ht="14.1">
      <c r="A25" s="298"/>
      <c r="B25" s="192"/>
      <c r="C25" s="307" t="s">
        <v>1107</v>
      </c>
      <c r="D25" s="307"/>
      <c r="E25" s="307"/>
      <c r="F25" s="307"/>
      <c r="G25" s="311"/>
      <c r="H25" s="1241">
        <v>226473</v>
      </c>
      <c r="I25" s="989"/>
      <c r="J25" s="1082"/>
      <c r="L25" s="189">
        <f>+J32-G25</f>
        <v>0</v>
      </c>
    </row>
    <row r="26" spans="1:15" ht="14.1">
      <c r="A26" s="298"/>
      <c r="B26" s="192"/>
      <c r="C26" s="307" t="s">
        <v>1108</v>
      </c>
      <c r="D26" s="307"/>
      <c r="E26" s="307"/>
      <c r="F26" s="307"/>
      <c r="G26" s="311"/>
      <c r="H26" s="989">
        <v>6395.0200000000186</v>
      </c>
      <c r="I26" s="989"/>
      <c r="J26" s="992"/>
      <c r="K26" s="186">
        <v>395679.14</v>
      </c>
      <c r="L26" s="189"/>
      <c r="O26" s="622"/>
    </row>
    <row r="27" spans="1:15" ht="14.1">
      <c r="A27" s="298"/>
      <c r="B27" s="192"/>
      <c r="C27" s="307" t="s">
        <v>1109</v>
      </c>
      <c r="D27" s="307"/>
      <c r="E27" s="307"/>
      <c r="F27" s="307"/>
      <c r="G27" s="311"/>
      <c r="H27" s="989"/>
      <c r="I27" s="989"/>
      <c r="J27" s="992">
        <v>29356.82</v>
      </c>
      <c r="L27" s="189"/>
      <c r="O27" s="189"/>
    </row>
    <row r="28" spans="1:15" ht="14.1">
      <c r="A28" s="298"/>
      <c r="B28" s="278"/>
      <c r="C28" s="307"/>
      <c r="D28" s="307"/>
      <c r="E28" s="307"/>
      <c r="F28" s="307"/>
      <c r="G28" s="311"/>
      <c r="H28" s="989"/>
      <c r="I28" s="989"/>
      <c r="J28" s="992"/>
      <c r="L28" s="300"/>
    </row>
    <row r="29" spans="1:15" ht="14.1">
      <c r="A29" s="298" t="s">
        <v>962</v>
      </c>
      <c r="B29" s="278"/>
      <c r="C29" s="278"/>
      <c r="D29" s="307"/>
      <c r="E29" s="307"/>
      <c r="F29" s="307"/>
      <c r="G29" s="311"/>
      <c r="H29" s="1001"/>
      <c r="I29" s="1001"/>
      <c r="J29" s="1048"/>
      <c r="L29" s="300"/>
      <c r="M29" s="300"/>
      <c r="O29" s="189"/>
    </row>
    <row r="30" spans="1:15" ht="14.1">
      <c r="A30" s="298"/>
      <c r="B30" s="307"/>
      <c r="C30" s="307" t="s">
        <v>965</v>
      </c>
      <c r="D30" s="307"/>
      <c r="E30" s="307"/>
      <c r="F30" s="307"/>
      <c r="G30" s="311"/>
      <c r="H30" s="989">
        <f>'Edo de Situación Financiera  2'!N20</f>
        <v>13032653</v>
      </c>
      <c r="I30" s="989"/>
      <c r="J30" s="992"/>
      <c r="L30" s="300">
        <v>4148457.46</v>
      </c>
      <c r="M30" s="300"/>
    </row>
    <row r="31" spans="1:15" ht="14.1">
      <c r="A31" s="298"/>
      <c r="B31" s="307"/>
      <c r="C31" s="307" t="s">
        <v>1106</v>
      </c>
      <c r="D31" s="307"/>
      <c r="E31" s="307"/>
      <c r="F31" s="307"/>
      <c r="G31" s="311"/>
      <c r="I31" s="993"/>
      <c r="J31" s="992">
        <f>-'Edo de Situación Financiera  2'!N25</f>
        <v>10718426.710000001</v>
      </c>
      <c r="L31" s="300">
        <v>2708065.12</v>
      </c>
      <c r="M31" s="300"/>
      <c r="O31" s="189"/>
    </row>
    <row r="32" spans="1:15" ht="14.1">
      <c r="A32" s="298"/>
      <c r="B32" s="272"/>
      <c r="C32" s="307"/>
      <c r="D32" s="307"/>
      <c r="E32" s="307"/>
      <c r="F32" s="307"/>
      <c r="G32" s="311"/>
      <c r="H32" s="1049"/>
      <c r="I32" s="999"/>
      <c r="J32" s="1009"/>
      <c r="L32" s="300">
        <v>-1440392.34</v>
      </c>
      <c r="M32" s="300">
        <f>22.4-7.7</f>
        <v>14.7</v>
      </c>
    </row>
    <row r="33" spans="1:15" ht="14.1">
      <c r="A33" s="298"/>
      <c r="B33" s="278"/>
      <c r="C33" s="307"/>
      <c r="D33" s="307"/>
      <c r="E33" s="307"/>
      <c r="F33" s="307"/>
      <c r="G33" s="308"/>
      <c r="H33" s="989"/>
      <c r="I33" s="989"/>
      <c r="J33" s="992"/>
      <c r="L33" s="300">
        <v>6061883.1699999999</v>
      </c>
      <c r="M33" s="301"/>
      <c r="N33" s="301"/>
    </row>
    <row r="34" spans="1:15" ht="14.1">
      <c r="A34" s="298"/>
      <c r="B34" s="278"/>
      <c r="C34" s="307"/>
      <c r="D34" s="307"/>
      <c r="E34" s="307"/>
      <c r="F34" s="307"/>
      <c r="G34" s="308"/>
      <c r="H34" s="989"/>
      <c r="I34" s="989"/>
      <c r="J34" s="992"/>
      <c r="L34" s="300"/>
    </row>
    <row r="35" spans="1:15" ht="14.1">
      <c r="A35" s="298"/>
      <c r="B35" s="278"/>
      <c r="C35" s="307"/>
      <c r="D35" s="307"/>
      <c r="E35" s="307"/>
      <c r="F35" s="307"/>
      <c r="G35" s="308"/>
      <c r="H35" s="996"/>
      <c r="I35" s="999"/>
      <c r="J35" s="1050"/>
    </row>
    <row r="36" spans="1:15" ht="14.1">
      <c r="A36" s="298" t="s">
        <v>963</v>
      </c>
      <c r="B36" s="278"/>
      <c r="C36" s="307"/>
      <c r="D36" s="307"/>
      <c r="E36" s="307"/>
      <c r="F36" s="307"/>
      <c r="G36" s="311"/>
      <c r="H36" s="993">
        <f>SUM(H15:H34)</f>
        <v>13626718.02</v>
      </c>
      <c r="I36" s="993"/>
      <c r="J36" s="994">
        <f>SUM(J15:J34)</f>
        <v>13626718.18</v>
      </c>
      <c r="K36" s="189">
        <f>H36-J36</f>
        <v>-0.16000000014901161</v>
      </c>
      <c r="L36" s="189"/>
    </row>
    <row r="37" spans="1:15" ht="14.1">
      <c r="A37" s="298"/>
      <c r="B37" s="307"/>
      <c r="C37" s="307"/>
      <c r="D37" s="307"/>
      <c r="E37" s="307"/>
      <c r="F37" s="307"/>
      <c r="G37" s="311"/>
      <c r="H37" s="308"/>
      <c r="I37" s="308"/>
      <c r="J37" s="482"/>
      <c r="L37" s="189"/>
    </row>
    <row r="38" spans="1:15" ht="14.1">
      <c r="A38" s="298"/>
      <c r="B38" s="307"/>
      <c r="C38" s="307"/>
      <c r="D38" s="307"/>
      <c r="E38" s="307"/>
      <c r="F38" s="307"/>
      <c r="G38" s="311"/>
      <c r="H38" s="308"/>
      <c r="I38" s="308"/>
      <c r="J38" s="482"/>
      <c r="L38" s="189"/>
    </row>
    <row r="39" spans="1:15" ht="14.1">
      <c r="A39" s="298"/>
      <c r="B39" s="307"/>
      <c r="C39" s="307"/>
      <c r="D39" s="307"/>
      <c r="E39" s="307"/>
      <c r="F39" s="307"/>
      <c r="G39" s="311"/>
      <c r="H39" s="308"/>
      <c r="I39" s="308"/>
      <c r="J39" s="482"/>
      <c r="L39" s="189"/>
    </row>
    <row r="40" spans="1:15" ht="14.1">
      <c r="A40" s="298"/>
      <c r="B40" s="307"/>
      <c r="C40" s="307"/>
      <c r="D40" s="307"/>
      <c r="E40" s="307"/>
      <c r="F40" s="307"/>
      <c r="G40" s="311"/>
      <c r="H40" s="308"/>
      <c r="I40" s="308"/>
      <c r="J40" s="482"/>
      <c r="L40" s="189"/>
    </row>
    <row r="41" spans="1:15" ht="14.1">
      <c r="A41" s="314"/>
      <c r="B41" s="278"/>
      <c r="C41" s="307"/>
      <c r="D41" s="307"/>
      <c r="E41" s="307"/>
      <c r="F41" s="307"/>
      <c r="G41" s="311"/>
      <c r="H41" s="522"/>
      <c r="I41" s="484"/>
      <c r="J41" s="732"/>
      <c r="L41" s="189"/>
    </row>
    <row r="42" spans="1:15" ht="14.1">
      <c r="A42" s="314"/>
      <c r="B42" s="307"/>
      <c r="C42" s="307"/>
      <c r="D42" s="307"/>
      <c r="E42" s="307"/>
      <c r="F42" s="307"/>
      <c r="G42" s="311"/>
      <c r="H42" s="311"/>
      <c r="I42" s="311"/>
      <c r="J42" s="517"/>
      <c r="L42" s="189"/>
    </row>
    <row r="43" spans="1:15" ht="14.1">
      <c r="A43" s="314"/>
      <c r="B43" s="307"/>
      <c r="C43" s="307"/>
      <c r="D43" s="307"/>
      <c r="E43" s="307"/>
      <c r="F43" s="307"/>
      <c r="G43" s="311"/>
      <c r="H43" s="311"/>
      <c r="I43" s="311"/>
      <c r="J43" s="483"/>
    </row>
    <row r="44" spans="1:15" ht="14.1">
      <c r="A44" s="271"/>
      <c r="B44" s="272"/>
      <c r="C44" s="307"/>
      <c r="D44" s="307"/>
      <c r="E44" s="307"/>
      <c r="F44" s="307"/>
      <c r="G44" s="311"/>
      <c r="H44" s="486"/>
      <c r="I44" s="486"/>
      <c r="J44" s="487"/>
      <c r="K44" s="300"/>
      <c r="L44" s="189"/>
      <c r="M44" s="189"/>
      <c r="N44" s="189"/>
    </row>
    <row r="45" spans="1:15">
      <c r="A45" s="1214" t="s">
        <v>1050</v>
      </c>
      <c r="B45" s="1215"/>
      <c r="C45" s="1215"/>
      <c r="D45" s="1215"/>
      <c r="E45" s="1215"/>
      <c r="F45" s="1215"/>
      <c r="G45" s="1215"/>
      <c r="H45" s="1215"/>
      <c r="I45" s="1215"/>
      <c r="J45" s="1216"/>
      <c r="K45" s="300"/>
      <c r="L45" s="189"/>
      <c r="M45" s="189"/>
      <c r="N45" s="189"/>
    </row>
    <row r="46" spans="1:15" ht="16.8" customHeight="1">
      <c r="A46" s="1214"/>
      <c r="B46" s="1215"/>
      <c r="C46" s="1215"/>
      <c r="D46" s="1215"/>
      <c r="E46" s="1215"/>
      <c r="F46" s="1215"/>
      <c r="G46" s="1215"/>
      <c r="H46" s="1215"/>
      <c r="I46" s="1215"/>
      <c r="J46" s="1216"/>
      <c r="K46" s="189"/>
      <c r="L46" s="521"/>
      <c r="O46" s="186">
        <v>739190.20000000449</v>
      </c>
    </row>
    <row r="47" spans="1:15" ht="14.1">
      <c r="A47" s="285"/>
      <c r="B47" s="315"/>
      <c r="C47" s="281"/>
      <c r="D47" s="281"/>
      <c r="E47" s="281"/>
      <c r="F47" s="281"/>
      <c r="G47" s="281"/>
      <c r="H47" s="485"/>
      <c r="I47" s="458"/>
      <c r="J47" s="682"/>
      <c r="K47" s="189"/>
      <c r="L47" s="300"/>
      <c r="O47" s="622">
        <f>H47-O46</f>
        <v>-739190.20000000449</v>
      </c>
    </row>
    <row r="48" spans="1:15" ht="6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L48" s="189"/>
    </row>
    <row r="49" spans="1:15" ht="21.75" customHeight="1">
      <c r="A49" s="1115" t="s">
        <v>486</v>
      </c>
      <c r="B49" s="1116"/>
      <c r="C49" s="1116"/>
      <c r="D49" s="1116"/>
      <c r="E49" s="1117"/>
      <c r="F49" s="1115" t="s">
        <v>1132</v>
      </c>
      <c r="G49" s="1116"/>
      <c r="H49" s="1116"/>
      <c r="I49" s="1116"/>
      <c r="J49" s="1117"/>
    </row>
    <row r="50" spans="1:15" ht="18.75" customHeight="1">
      <c r="A50" s="280"/>
      <c r="B50" s="273"/>
      <c r="C50" s="286"/>
      <c r="D50" s="288"/>
      <c r="E50" s="289"/>
      <c r="F50" s="280"/>
      <c r="G50" s="286"/>
      <c r="H50" s="286"/>
      <c r="I50" s="286"/>
      <c r="J50" s="289"/>
      <c r="L50" s="189"/>
      <c r="N50" s="189"/>
      <c r="O50" s="189"/>
    </row>
    <row r="51" spans="1:15" ht="14.1">
      <c r="A51" s="271"/>
      <c r="B51" s="268"/>
      <c r="C51" s="270"/>
      <c r="D51" s="269"/>
      <c r="E51" s="279"/>
      <c r="F51" s="271"/>
      <c r="G51" s="270"/>
      <c r="H51" s="270"/>
      <c r="I51" s="270"/>
      <c r="J51" s="279"/>
      <c r="N51" s="189"/>
    </row>
    <row r="52" spans="1:15" ht="21" customHeight="1">
      <c r="A52" s="1112" t="s">
        <v>1118</v>
      </c>
      <c r="B52" s="1113"/>
      <c r="C52" s="1113"/>
      <c r="D52" s="1113"/>
      <c r="E52" s="1114"/>
      <c r="F52" s="1112" t="s">
        <v>1929</v>
      </c>
      <c r="G52" s="1113"/>
      <c r="H52" s="1113"/>
      <c r="I52" s="1113"/>
      <c r="J52" s="1114"/>
    </row>
    <row r="53" spans="1:15" ht="21.75" customHeight="1">
      <c r="A53" s="1172" t="s">
        <v>1173</v>
      </c>
      <c r="B53" s="1173"/>
      <c r="C53" s="1173"/>
      <c r="D53" s="1173"/>
      <c r="E53" s="1174"/>
      <c r="F53" s="1172" t="s">
        <v>1931</v>
      </c>
      <c r="G53" s="1173"/>
      <c r="H53" s="1173"/>
      <c r="I53" s="1173"/>
      <c r="J53" s="1174"/>
      <c r="L53" s="189"/>
    </row>
    <row r="54" spans="1:15" ht="14.4">
      <c r="A54" s="5" t="s">
        <v>1172</v>
      </c>
    </row>
    <row r="55" spans="1:15">
      <c r="L55" s="189"/>
    </row>
    <row r="129" spans="5:6">
      <c r="F129" s="186">
        <f>+F127-F125</f>
        <v>0</v>
      </c>
    </row>
    <row r="130" spans="5:6">
      <c r="E130" s="192"/>
    </row>
    <row r="131" spans="5:6">
      <c r="E131" s="192"/>
    </row>
    <row r="132" spans="5:6">
      <c r="E132" s="192"/>
    </row>
    <row r="133" spans="5:6">
      <c r="E133" s="192"/>
    </row>
    <row r="134" spans="5:6">
      <c r="E134" s="192"/>
    </row>
    <row r="135" spans="5:6">
      <c r="E135" s="192"/>
    </row>
  </sheetData>
  <mergeCells count="12">
    <mergeCell ref="A1:J2"/>
    <mergeCell ref="A52:E52"/>
    <mergeCell ref="F52:J52"/>
    <mergeCell ref="A53:E53"/>
    <mergeCell ref="F53:J53"/>
    <mergeCell ref="A3:J3"/>
    <mergeCell ref="A5:J5"/>
    <mergeCell ref="A6:J6"/>
    <mergeCell ref="A9:G9"/>
    <mergeCell ref="A49:E49"/>
    <mergeCell ref="F49:J49"/>
    <mergeCell ref="A45:J46"/>
  </mergeCells>
  <conditionalFormatting sqref="H47 J47 J32 H41 J41">
    <cfRule type="cellIs" dxfId="1" priority="1" operator="equal">
      <formula>0</formula>
    </cfRule>
    <cfRule type="containsErrors" dxfId="0" priority="2">
      <formula>ISERROR(H32)</formula>
    </cfRule>
  </conditionalFormatting>
  <printOptions horizontalCentered="1"/>
  <pageMargins left="0.39370078740157483" right="0.39370078740157483" top="0.78740157480314965" bottom="0.39370078740157483" header="0.31496062992125984" footer="0.11811023622047245"/>
  <pageSetup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opLeftCell="B1" zoomScale="90" zoomScaleNormal="90" workbookViewId="0">
      <selection activeCell="M20" sqref="M20"/>
    </sheetView>
  </sheetViews>
  <sheetFormatPr baseColWidth="10" defaultRowHeight="14.4"/>
  <cols>
    <col min="4" max="4" width="23.1015625" style="350" bestFit="1" customWidth="1"/>
    <col min="5" max="5" width="20.5234375" style="350" customWidth="1"/>
    <col min="6" max="6" width="17.68359375" style="350" bestFit="1" customWidth="1"/>
    <col min="8" max="8" width="17.5234375" customWidth="1"/>
    <col min="9" max="9" width="13.41796875" customWidth="1"/>
    <col min="10" max="10" width="15" customWidth="1"/>
    <col min="11" max="11" width="17.41796875" customWidth="1"/>
    <col min="12" max="12" width="16.41796875" customWidth="1"/>
    <col min="13" max="13" width="15.1015625" customWidth="1"/>
    <col min="14" max="14" width="13.41796875" style="752" bestFit="1" customWidth="1"/>
  </cols>
  <sheetData>
    <row r="1" spans="2:14">
      <c r="D1" s="751" t="s">
        <v>1046</v>
      </c>
      <c r="E1" s="783"/>
      <c r="F1" s="751" t="s">
        <v>1044</v>
      </c>
      <c r="H1" s="886" t="s">
        <v>1047</v>
      </c>
    </row>
    <row r="2" spans="2:14">
      <c r="D2" s="751" t="s">
        <v>1043</v>
      </c>
      <c r="E2" s="751"/>
      <c r="F2" s="751" t="s">
        <v>1045</v>
      </c>
      <c r="N2" s="350"/>
    </row>
    <row r="3" spans="2:14">
      <c r="B3">
        <v>1000</v>
      </c>
      <c r="D3" s="350">
        <f>'EDO DE ACTIVIDADES 2'!I26</f>
        <v>119523544</v>
      </c>
      <c r="E3" s="786"/>
      <c r="F3" s="350">
        <f>'EDO DEL PRESUPUESTO '!K25</f>
        <v>119523543.84</v>
      </c>
      <c r="H3" s="350">
        <f>D3-F3</f>
        <v>0.15999999642372131</v>
      </c>
      <c r="I3" s="751"/>
      <c r="J3" s="1">
        <v>1000</v>
      </c>
      <c r="K3" s="350"/>
      <c r="L3" s="350"/>
      <c r="N3" s="350"/>
    </row>
    <row r="4" spans="2:14">
      <c r="B4">
        <v>2000</v>
      </c>
      <c r="D4" s="350">
        <f>'EDO DE ACTIVIDADES 2'!I27</f>
        <v>2635526</v>
      </c>
      <c r="F4" s="350">
        <f>'EDO DEL PRESUPUESTO '!K60</f>
        <v>2635525.84</v>
      </c>
      <c r="H4" s="350">
        <f>D4-F4</f>
        <v>0.16000000014901161</v>
      </c>
      <c r="K4" s="350"/>
      <c r="L4" s="350"/>
      <c r="N4" s="350"/>
    </row>
    <row r="5" spans="2:14">
      <c r="B5">
        <v>3000</v>
      </c>
      <c r="D5" s="350">
        <f>'EDO DE ACTIVIDADES 2'!I28</f>
        <v>23069777</v>
      </c>
      <c r="F5" s="350">
        <f>'EDO DEL PRESUPUESTO '!K112</f>
        <v>23069776.880000003</v>
      </c>
      <c r="H5" s="350">
        <f>D5-F5</f>
        <v>0.11999999731779099</v>
      </c>
      <c r="J5" s="1"/>
      <c r="K5" s="350"/>
      <c r="L5" s="350"/>
      <c r="N5" s="350"/>
    </row>
    <row r="6" spans="2:14">
      <c r="B6">
        <v>4000</v>
      </c>
      <c r="D6" s="350">
        <f>'EDO DE ACTIVIDADES 2'!I31</f>
        <v>103350</v>
      </c>
      <c r="F6" s="350">
        <f>'EDO DEL PRESUPUESTO '!K117</f>
        <v>103349.9</v>
      </c>
      <c r="H6" s="350">
        <f>D6-F6</f>
        <v>0.10000000000582077</v>
      </c>
      <c r="K6" s="350"/>
      <c r="L6" s="350"/>
    </row>
    <row r="7" spans="2:14">
      <c r="H7" s="350"/>
      <c r="K7" s="350"/>
      <c r="L7" s="350"/>
    </row>
    <row r="8" spans="2:14">
      <c r="H8" s="350">
        <f>SUM(H3:H7)</f>
        <v>0.53999999389634468</v>
      </c>
    </row>
    <row r="9" spans="2:14">
      <c r="D9" s="751">
        <f>SUM(D3:D8)</f>
        <v>145332197</v>
      </c>
      <c r="F9" s="350">
        <f>SUM(F3:F8)</f>
        <v>145332196.46000001</v>
      </c>
      <c r="H9" s="350">
        <f>D9-F9</f>
        <v>0.53999999165534973</v>
      </c>
      <c r="L9" s="350"/>
      <c r="M9" s="350"/>
    </row>
    <row r="10" spans="2:14">
      <c r="J10" s="1087" t="s">
        <v>1105</v>
      </c>
      <c r="K10" s="1087"/>
      <c r="L10" s="1087"/>
      <c r="M10" s="350"/>
    </row>
    <row r="11" spans="2:14">
      <c r="J11" s="764" t="s">
        <v>1103</v>
      </c>
      <c r="L11" s="775" t="s">
        <v>1104</v>
      </c>
      <c r="M11" s="350"/>
    </row>
    <row r="12" spans="2:14">
      <c r="I12">
        <v>1400</v>
      </c>
      <c r="J12" s="350">
        <f>'EDO DEL PRESUPUESTO '!I12</f>
        <v>7332765.709999999</v>
      </c>
      <c r="L12" s="350">
        <f>'EDO DEL PRESUPUESTO '!K12</f>
        <v>7332765.709999999</v>
      </c>
      <c r="M12" s="350">
        <f>J12-L12</f>
        <v>0</v>
      </c>
    </row>
    <row r="13" spans="2:14">
      <c r="I13">
        <v>3981</v>
      </c>
      <c r="J13" s="350">
        <f>'EDO DEL PRESUPUESTO '!I110</f>
        <v>3536657.3899999992</v>
      </c>
      <c r="L13" s="350">
        <f>'EDO DEL PRESUPUESTO '!K110</f>
        <v>3536657.3899999997</v>
      </c>
      <c r="M13" s="350">
        <f>J13-L13</f>
        <v>0</v>
      </c>
    </row>
    <row r="14" spans="2:14" s="5" customFormat="1">
      <c r="D14" s="350"/>
      <c r="E14" s="350"/>
      <c r="F14" s="350"/>
      <c r="H14" s="7"/>
      <c r="L14" s="350"/>
      <c r="M14" s="350">
        <f>SUM(M12:M13)</f>
        <v>0</v>
      </c>
      <c r="N14" s="782">
        <f>H8-M14</f>
        <v>0.53999999389634468</v>
      </c>
    </row>
    <row r="15" spans="2:14">
      <c r="H15" s="758"/>
      <c r="J15" s="757"/>
      <c r="L15" s="350"/>
      <c r="M15" s="350">
        <v>8846634.5800000094</v>
      </c>
    </row>
    <row r="16" spans="2:14">
      <c r="H16" s="759"/>
      <c r="M16" s="350">
        <f>M14+M15</f>
        <v>8846634.5800000094</v>
      </c>
    </row>
    <row r="17" spans="4:13">
      <c r="H17" s="7"/>
      <c r="M17" s="350">
        <v>10338999</v>
      </c>
    </row>
    <row r="18" spans="4:13">
      <c r="H18" s="7"/>
      <c r="M18" s="350">
        <f>M17-M16</f>
        <v>1492364.4199999906</v>
      </c>
    </row>
    <row r="20" spans="4:13">
      <c r="I20" s="930"/>
      <c r="M20" s="350">
        <v>748284</v>
      </c>
    </row>
    <row r="21" spans="4:13">
      <c r="I21" s="350"/>
    </row>
    <row r="22" spans="4:13">
      <c r="I22" s="350"/>
    </row>
    <row r="23" spans="4:13">
      <c r="D23" s="381"/>
      <c r="I23" s="350"/>
    </row>
  </sheetData>
  <mergeCells count="1">
    <mergeCell ref="J10:L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G338"/>
  <sheetViews>
    <sheetView view="pageBreakPreview" zoomScale="80" zoomScaleNormal="80" zoomScaleSheetLayoutView="80" workbookViewId="0">
      <pane ySplit="3" topLeftCell="A238" activePane="bottomLeft" state="frozen"/>
      <selection activeCell="Q58" sqref="Q58"/>
      <selection pane="bottomLeft" activeCell="G248" sqref="G248"/>
    </sheetView>
  </sheetViews>
  <sheetFormatPr baseColWidth="10" defaultColWidth="11.41796875" defaultRowHeight="14.4"/>
  <cols>
    <col min="1" max="1" width="12.89453125" style="17" customWidth="1"/>
    <col min="2" max="2" width="10.68359375" style="80" customWidth="1"/>
    <col min="3" max="3" width="67.1015625" style="79" customWidth="1"/>
    <col min="4" max="6" width="17.41796875" style="79" customWidth="1"/>
    <col min="7" max="7" width="17.41796875" style="12" customWidth="1"/>
    <col min="8" max="8" width="16.89453125" style="12" customWidth="1"/>
    <col min="9" max="10" width="18.68359375" style="12" customWidth="1"/>
    <col min="11" max="11" width="17.20703125" style="12" customWidth="1"/>
    <col min="12" max="12" width="11.41796875" style="12" customWidth="1"/>
    <col min="13" max="13" width="10.20703125" style="374" bestFit="1" customWidth="1"/>
    <col min="14" max="14" width="15.68359375" style="23" customWidth="1"/>
    <col min="15" max="15" width="19.89453125" style="16" customWidth="1"/>
    <col min="16" max="16" width="5.5234375" style="16" customWidth="1"/>
    <col min="17" max="17" width="8.20703125" style="16" customWidth="1"/>
    <col min="18" max="18" width="5.20703125" style="16" customWidth="1"/>
    <col min="19" max="19" width="12.41796875" style="16" customWidth="1"/>
    <col min="20" max="20" width="10.68359375" style="17" customWidth="1"/>
    <col min="21" max="16384" width="11.41796875" style="17"/>
  </cols>
  <sheetData>
    <row r="1" spans="1:19" ht="32.25" customHeight="1">
      <c r="A1" s="1219" t="s">
        <v>1128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M1" s="13"/>
      <c r="N1" s="14"/>
      <c r="O1" s="15"/>
    </row>
    <row r="2" spans="1:19" ht="31.5" customHeight="1">
      <c r="A2" s="1220" t="s">
        <v>1748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M2" s="13"/>
      <c r="N2" s="14"/>
      <c r="O2" s="15"/>
    </row>
    <row r="3" spans="1:19" ht="75.45" customHeight="1">
      <c r="A3" s="18" t="s">
        <v>127</v>
      </c>
      <c r="B3" s="18" t="s">
        <v>128</v>
      </c>
      <c r="C3" s="18" t="s">
        <v>129</v>
      </c>
      <c r="D3" s="18" t="s">
        <v>624</v>
      </c>
      <c r="E3" s="18" t="s">
        <v>625</v>
      </c>
      <c r="F3" s="18" t="s">
        <v>513</v>
      </c>
      <c r="G3" s="19" t="s">
        <v>130</v>
      </c>
      <c r="H3" s="19" t="s">
        <v>1912</v>
      </c>
      <c r="I3" s="19" t="s">
        <v>1913</v>
      </c>
      <c r="J3" s="19" t="s">
        <v>1914</v>
      </c>
      <c r="K3" s="583" t="s">
        <v>1560</v>
      </c>
      <c r="M3" s="373"/>
      <c r="N3" s="20"/>
      <c r="O3" s="21"/>
    </row>
    <row r="4" spans="1:19" ht="15" customHeight="1">
      <c r="A4" s="48"/>
      <c r="B4" s="48"/>
      <c r="C4" s="49"/>
      <c r="D4" s="49"/>
      <c r="E4" s="49"/>
      <c r="F4" s="49"/>
      <c r="G4" s="51"/>
      <c r="H4" s="50"/>
      <c r="I4" s="50"/>
      <c r="J4" s="50"/>
      <c r="K4" s="50"/>
      <c r="M4" s="13"/>
      <c r="N4" s="22"/>
      <c r="O4" s="52"/>
      <c r="P4" s="52"/>
    </row>
    <row r="5" spans="1:19" ht="40.5" customHeight="1">
      <c r="A5" s="872">
        <f>+'P POR EJERCER '!B8</f>
        <v>1001</v>
      </c>
      <c r="B5" s="871" t="str">
        <f>+'P POR EJERCER '!C8</f>
        <v>CAPACITACION PRESENCIAL Y A DISTANCIA DIRIGIDOS A SERVIDORES PUBLICOS Y PERSONAL DE LOS SUJETOS OBLIGADOS</v>
      </c>
      <c r="C5" s="866"/>
      <c r="D5" s="810"/>
      <c r="E5" s="810"/>
      <c r="F5" s="810"/>
      <c r="G5" s="810"/>
      <c r="H5" s="810"/>
      <c r="I5" s="55"/>
      <c r="J5" s="55"/>
      <c r="K5" s="55"/>
      <c r="M5" s="13"/>
      <c r="N5" s="22"/>
      <c r="O5" s="52"/>
    </row>
    <row r="6" spans="1:19" s="862" customFormat="1" ht="25.2" customHeight="1">
      <c r="A6" s="714">
        <f>+'P POR EJERCER '!B9</f>
        <v>1001</v>
      </c>
      <c r="B6" s="714">
        <f>+'P POR EJERCER '!C9</f>
        <v>2111</v>
      </c>
      <c r="C6" s="834" t="str">
        <f>+'P POR EJERCER '!D9</f>
        <v>Materiales, útiles y equipos menores de oficina</v>
      </c>
      <c r="D6" s="360">
        <f>+'P POR EJERCER '!E9</f>
        <v>3000</v>
      </c>
      <c r="E6" s="360">
        <f>+'P POR EJERCER '!F9</f>
        <v>0</v>
      </c>
      <c r="F6" s="360">
        <f>+'P POR EJERCER '!G9</f>
        <v>43.5</v>
      </c>
      <c r="G6" s="360">
        <f>+'P POR EJERCER '!H9</f>
        <v>2956.5</v>
      </c>
      <c r="H6" s="360">
        <f>+'P POR EJERCER '!O9</f>
        <v>2956.5</v>
      </c>
      <c r="I6" s="360">
        <f>+'P POR EJERCER '!N9</f>
        <v>0</v>
      </c>
      <c r="J6" s="360">
        <f>+'P POR EJERCER '!Q9</f>
        <v>0</v>
      </c>
      <c r="K6" s="360">
        <f t="shared" ref="K6" si="0">+G6-H6-I6-J6</f>
        <v>0</v>
      </c>
      <c r="L6" s="857"/>
      <c r="M6" s="858"/>
      <c r="N6" s="859"/>
      <c r="O6" s="860"/>
      <c r="P6" s="860"/>
      <c r="Q6" s="861"/>
      <c r="R6" s="861"/>
      <c r="S6" s="861"/>
    </row>
    <row r="7" spans="1:19" ht="27" customHeight="1">
      <c r="A7" s="714">
        <f>+'P POR EJERCER '!B10</f>
        <v>1001</v>
      </c>
      <c r="B7" s="714">
        <f>+'P POR EJERCER '!C10</f>
        <v>2151</v>
      </c>
      <c r="C7" s="834" t="str">
        <f>+'P POR EJERCER '!D10</f>
        <v>Material impreso e información digital</v>
      </c>
      <c r="D7" s="360">
        <f>+'P POR EJERCER '!E10</f>
        <v>17831.419999999998</v>
      </c>
      <c r="E7" s="360">
        <f>+'P POR EJERCER '!F10</f>
        <v>0</v>
      </c>
      <c r="F7" s="360">
        <f>+'P POR EJERCER '!G10</f>
        <v>113.92</v>
      </c>
      <c r="G7" s="360">
        <f>+'P POR EJERCER '!H10</f>
        <v>17717.5</v>
      </c>
      <c r="H7" s="360">
        <f>+'P POR EJERCER '!O10</f>
        <v>17717.5</v>
      </c>
      <c r="I7" s="360">
        <f>+'P POR EJERCER '!N10</f>
        <v>0</v>
      </c>
      <c r="J7" s="360">
        <f>+'P POR EJERCER '!Q10</f>
        <v>0</v>
      </c>
      <c r="K7" s="360">
        <f t="shared" ref="K7" si="1">+G7-H7-I7-J7</f>
        <v>0</v>
      </c>
      <c r="M7" s="13"/>
      <c r="N7" s="22"/>
      <c r="O7" s="52"/>
      <c r="P7" s="52"/>
    </row>
    <row r="8" spans="1:19" ht="32.25" customHeight="1">
      <c r="A8" s="714">
        <f>+'P POR EJERCER '!B11</f>
        <v>1001</v>
      </c>
      <c r="B8" s="714">
        <f>+'P POR EJERCER '!C11</f>
        <v>3331</v>
      </c>
      <c r="C8" s="72" t="str">
        <f>+'P POR EJERCER '!D11</f>
        <v>Servicios de consultoría administrativa, procesos, técnica y en tecnologías de la información</v>
      </c>
      <c r="D8" s="175">
        <f>+'P POR EJERCER '!E11</f>
        <v>475934.29</v>
      </c>
      <c r="E8" s="175">
        <f>+'P POR EJERCER '!F11</f>
        <v>0</v>
      </c>
      <c r="F8" s="175">
        <f>+'P POR EJERCER '!G11</f>
        <v>331981.34999999998</v>
      </c>
      <c r="G8" s="175">
        <f>+'P POR EJERCER '!H11</f>
        <v>143952.94</v>
      </c>
      <c r="H8" s="175">
        <f>+'P POR EJERCER '!O11</f>
        <v>143952.94</v>
      </c>
      <c r="I8" s="175">
        <f>+'P POR EJERCER '!N11</f>
        <v>0</v>
      </c>
      <c r="J8" s="360">
        <f>+'P POR EJERCER '!Q11</f>
        <v>0</v>
      </c>
      <c r="K8" s="360">
        <f t="shared" ref="K8" si="2">+G8-H8-I8-J8</f>
        <v>0</v>
      </c>
      <c r="M8" s="13"/>
      <c r="N8" s="22"/>
    </row>
    <row r="9" spans="1:19" ht="27" customHeight="1">
      <c r="A9" s="714">
        <f>+'P POR EJERCER '!B12</f>
        <v>1001</v>
      </c>
      <c r="B9" s="714">
        <f>+'P POR EJERCER '!C12</f>
        <v>3341</v>
      </c>
      <c r="C9" s="834" t="str">
        <f>+'P POR EJERCER '!D12</f>
        <v>Servicios de capacitación</v>
      </c>
      <c r="D9" s="175">
        <f>+'P POR EJERCER '!E12</f>
        <v>227934.29</v>
      </c>
      <c r="E9" s="175">
        <f>+'P POR EJERCER '!F12</f>
        <v>0</v>
      </c>
      <c r="F9" s="175">
        <f>+'P POR EJERCER '!G12</f>
        <v>25152.19</v>
      </c>
      <c r="G9" s="175">
        <f>+'P POR EJERCER '!H12</f>
        <v>202782.1</v>
      </c>
      <c r="H9" s="175">
        <f>+'P POR EJERCER '!O12</f>
        <v>202782.1</v>
      </c>
      <c r="I9" s="175">
        <f>+'P POR EJERCER '!N12</f>
        <v>0</v>
      </c>
      <c r="J9" s="360">
        <f>+'P POR EJERCER '!Q12</f>
        <v>0</v>
      </c>
      <c r="K9" s="360">
        <f t="shared" ref="K9" si="3">+G9-H9-I9-J9</f>
        <v>0</v>
      </c>
      <c r="M9" s="13"/>
      <c r="N9" s="22"/>
      <c r="O9" s="52"/>
      <c r="P9" s="52"/>
    </row>
    <row r="10" spans="1:19" ht="27" customHeight="1">
      <c r="A10" s="714">
        <f>+'P POR EJERCER '!B13</f>
        <v>1001</v>
      </c>
      <c r="B10" s="714">
        <f>+'P POR EJERCER '!C13</f>
        <v>3362</v>
      </c>
      <c r="C10" s="834" t="str">
        <f>+'P POR EJERCER '!D13</f>
        <v>Servicios de impresión</v>
      </c>
      <c r="D10" s="175">
        <f>+'P POR EJERCER '!E13</f>
        <v>73000</v>
      </c>
      <c r="E10" s="175">
        <f>+'P POR EJERCER '!F13</f>
        <v>267601.74</v>
      </c>
      <c r="F10" s="175">
        <f>+'P POR EJERCER '!G13</f>
        <v>0</v>
      </c>
      <c r="G10" s="175">
        <f>+'P POR EJERCER '!H13</f>
        <v>340601.74</v>
      </c>
      <c r="H10" s="175">
        <f>+'P POR EJERCER '!O13</f>
        <v>340506.4</v>
      </c>
      <c r="I10" s="175">
        <f>+'P POR EJERCER '!N13</f>
        <v>0</v>
      </c>
      <c r="J10" s="360">
        <f>+'P POR EJERCER '!Q13</f>
        <v>0</v>
      </c>
      <c r="K10" s="360">
        <f t="shared" ref="K10" si="4">+G10-H10-I10-J10</f>
        <v>95.339999999967404</v>
      </c>
      <c r="M10" s="13"/>
      <c r="N10" s="22"/>
      <c r="O10" s="52"/>
      <c r="P10" s="52"/>
    </row>
    <row r="11" spans="1:19" ht="18.75" customHeight="1">
      <c r="A11" s="58"/>
      <c r="B11" s="58"/>
      <c r="C11" s="59" t="s">
        <v>156</v>
      </c>
      <c r="D11" s="361">
        <f t="shared" ref="D11:K11" si="5">SUM(D6:D10)</f>
        <v>797700</v>
      </c>
      <c r="E11" s="361">
        <f t="shared" si="5"/>
        <v>267601.74</v>
      </c>
      <c r="F11" s="361">
        <f t="shared" si="5"/>
        <v>357290.95999999996</v>
      </c>
      <c r="G11" s="361">
        <f t="shared" si="5"/>
        <v>708010.78</v>
      </c>
      <c r="H11" s="361">
        <f t="shared" si="5"/>
        <v>707915.44000000006</v>
      </c>
      <c r="I11" s="361">
        <f t="shared" si="5"/>
        <v>0</v>
      </c>
      <c r="J11" s="361">
        <f t="shared" si="5"/>
        <v>0</v>
      </c>
      <c r="K11" s="361">
        <f t="shared" si="5"/>
        <v>95.339999999967404</v>
      </c>
      <c r="M11" s="13"/>
      <c r="N11" s="22"/>
      <c r="O11" s="52"/>
      <c r="P11" s="52"/>
    </row>
    <row r="12" spans="1:19">
      <c r="A12" s="60"/>
      <c r="B12" s="60"/>
      <c r="C12" s="61"/>
      <c r="D12" s="61"/>
      <c r="E12" s="61"/>
      <c r="F12" s="61"/>
      <c r="G12" s="62"/>
      <c r="H12" s="62"/>
      <c r="I12" s="62"/>
      <c r="J12" s="62"/>
      <c r="K12" s="62"/>
      <c r="M12" s="13"/>
      <c r="N12" s="22"/>
      <c r="O12" s="52"/>
      <c r="P12" s="52"/>
    </row>
    <row r="13" spans="1:19" ht="24" customHeight="1">
      <c r="A13" s="60"/>
      <c r="B13" s="60"/>
      <c r="C13" s="64"/>
      <c r="D13" s="64"/>
      <c r="E13" s="64"/>
      <c r="F13" s="64"/>
      <c r="G13" s="75"/>
      <c r="H13" s="75"/>
      <c r="I13" s="75"/>
      <c r="J13" s="75"/>
      <c r="K13" s="75"/>
      <c r="M13" s="13"/>
      <c r="N13" s="22"/>
    </row>
    <row r="14" spans="1:19">
      <c r="A14" s="52"/>
      <c r="B14" s="52"/>
      <c r="C14" s="65" t="s">
        <v>2</v>
      </c>
      <c r="D14" s="688">
        <f t="shared" ref="D14:K14" si="6">+D11</f>
        <v>797700</v>
      </c>
      <c r="E14" s="688">
        <f t="shared" si="6"/>
        <v>267601.74</v>
      </c>
      <c r="F14" s="688">
        <f t="shared" si="6"/>
        <v>357290.95999999996</v>
      </c>
      <c r="G14" s="688">
        <f t="shared" si="6"/>
        <v>708010.78</v>
      </c>
      <c r="H14" s="688">
        <f t="shared" si="6"/>
        <v>707915.44000000006</v>
      </c>
      <c r="I14" s="688">
        <f t="shared" si="6"/>
        <v>0</v>
      </c>
      <c r="J14" s="688">
        <f t="shared" si="6"/>
        <v>0</v>
      </c>
      <c r="K14" s="688">
        <f t="shared" si="6"/>
        <v>95.339999999967404</v>
      </c>
      <c r="M14" s="13"/>
      <c r="N14" s="22"/>
      <c r="O14" s="52"/>
      <c r="P14" s="52"/>
    </row>
    <row r="15" spans="1:19" ht="15" customHeight="1">
      <c r="A15" s="52"/>
      <c r="B15" s="52"/>
      <c r="C15" s="66"/>
      <c r="D15" s="66"/>
      <c r="E15" s="66"/>
      <c r="F15" s="66"/>
      <c r="G15" s="63"/>
      <c r="H15" s="67"/>
      <c r="I15" s="67"/>
      <c r="J15" s="67"/>
      <c r="K15" s="67"/>
      <c r="M15" s="13"/>
      <c r="N15" s="22"/>
      <c r="O15" s="52"/>
      <c r="P15" s="52"/>
    </row>
    <row r="16" spans="1:19" s="880" customFormat="1" ht="34.950000000000003" customHeight="1">
      <c r="A16" s="1222" t="s">
        <v>1198</v>
      </c>
      <c r="B16" s="1222"/>
      <c r="C16" s="1222"/>
      <c r="D16" s="824">
        <f>+'P POR EJERCER '!E14</f>
        <v>797700</v>
      </c>
      <c r="E16" s="824">
        <f>+'P POR EJERCER '!F14</f>
        <v>267601.74</v>
      </c>
      <c r="F16" s="824">
        <f>+'P POR EJERCER '!G14</f>
        <v>357290.95999999996</v>
      </c>
      <c r="G16" s="824">
        <f>+'P POR EJERCER '!H14</f>
        <v>708010.78</v>
      </c>
      <c r="H16" s="824">
        <f>+'P POR EJERCER '!O14</f>
        <v>707915.44000000006</v>
      </c>
      <c r="I16" s="824">
        <f>+'P POR EJERCER '!N14</f>
        <v>0</v>
      </c>
      <c r="J16" s="824">
        <f>+'P POR EJERCER '!Q14</f>
        <v>0</v>
      </c>
      <c r="K16" s="824">
        <f>+'P POR EJERCER '!P14</f>
        <v>95.339999999967404</v>
      </c>
      <c r="L16" s="75"/>
      <c r="M16" s="858"/>
      <c r="N16" s="859"/>
      <c r="O16" s="860"/>
      <c r="P16" s="860"/>
      <c r="Q16" s="879"/>
      <c r="R16" s="879"/>
      <c r="S16" s="879"/>
    </row>
    <row r="17" spans="1:16" ht="25.95" customHeight="1">
      <c r="A17" s="68" t="s">
        <v>1208</v>
      </c>
      <c r="B17" s="69"/>
      <c r="C17" s="70"/>
      <c r="D17" s="837">
        <f>+D14-D16</f>
        <v>0</v>
      </c>
      <c r="E17" s="837">
        <f t="shared" ref="E17:K17" si="7">+E14-E16</f>
        <v>0</v>
      </c>
      <c r="F17" s="837">
        <f t="shared" si="7"/>
        <v>0</v>
      </c>
      <c r="G17" s="837">
        <f t="shared" si="7"/>
        <v>0</v>
      </c>
      <c r="H17" s="837">
        <f t="shared" si="7"/>
        <v>0</v>
      </c>
      <c r="I17" s="837">
        <f t="shared" si="7"/>
        <v>0</v>
      </c>
      <c r="J17" s="837">
        <f t="shared" si="7"/>
        <v>0</v>
      </c>
      <c r="K17" s="837">
        <f t="shared" si="7"/>
        <v>0</v>
      </c>
      <c r="M17" s="13"/>
      <c r="N17" s="81"/>
      <c r="O17" s="52"/>
      <c r="P17" s="52"/>
    </row>
    <row r="18" spans="1:16" ht="36.75" customHeight="1">
      <c r="A18" s="70"/>
      <c r="B18" s="69"/>
      <c r="C18" s="70"/>
      <c r="D18" s="70"/>
      <c r="E18" s="70"/>
      <c r="F18" s="70"/>
      <c r="G18" s="67"/>
      <c r="H18" s="67"/>
      <c r="I18" s="67"/>
      <c r="J18" s="67"/>
      <c r="K18" s="67"/>
      <c r="M18" s="13"/>
      <c r="N18" s="22"/>
      <c r="O18" s="52"/>
      <c r="P18" s="52"/>
    </row>
    <row r="19" spans="1:16" ht="28.95" customHeight="1">
      <c r="A19" s="872">
        <f>+'P POR EJERCER '!B16</f>
        <v>2001</v>
      </c>
      <c r="B19" s="843" t="str">
        <f>+'P POR EJERCER '!C16</f>
        <v>CAMPAÑA DE DIFUSIÓN</v>
      </c>
      <c r="C19" s="855"/>
      <c r="D19" s="870"/>
      <c r="E19" s="870"/>
      <c r="F19" s="870"/>
      <c r="G19" s="856"/>
      <c r="H19" s="856"/>
      <c r="I19" s="55"/>
      <c r="J19" s="55"/>
      <c r="K19" s="55"/>
      <c r="M19" s="13"/>
      <c r="N19" s="22"/>
      <c r="O19" s="52"/>
      <c r="P19" s="52"/>
    </row>
    <row r="20" spans="1:16" ht="28.95" customHeight="1">
      <c r="A20" s="714">
        <f>+'P POR EJERCER '!B17</f>
        <v>2001</v>
      </c>
      <c r="B20" s="714">
        <f>+'P POR EJERCER '!C17</f>
        <v>3341</v>
      </c>
      <c r="C20" s="882" t="str">
        <f>+'P POR EJERCER '!D17</f>
        <v>Servicios de capacitación</v>
      </c>
      <c r="D20" s="360">
        <f>+'P POR EJERCER '!E17</f>
        <v>0</v>
      </c>
      <c r="E20" s="360">
        <f>+'P POR EJERCER '!F17</f>
        <v>60000</v>
      </c>
      <c r="F20" s="360">
        <f>+'P POR EJERCER '!G17</f>
        <v>0</v>
      </c>
      <c r="G20" s="360">
        <f>+'P POR EJERCER '!H17</f>
        <v>60000</v>
      </c>
      <c r="H20" s="360">
        <f>+'P POR EJERCER '!O17</f>
        <v>60000</v>
      </c>
      <c r="I20" s="360">
        <f>+'P POR EJERCER '!N17</f>
        <v>0</v>
      </c>
      <c r="J20" s="360">
        <f>+'P POR EJERCER '!Q17</f>
        <v>0</v>
      </c>
      <c r="K20" s="360">
        <f>+G20-H20-I20-J20</f>
        <v>0</v>
      </c>
      <c r="M20" s="13"/>
      <c r="N20" s="22"/>
      <c r="O20" s="52"/>
      <c r="P20" s="52"/>
    </row>
    <row r="21" spans="1:16" ht="36.6" customHeight="1">
      <c r="A21" s="714">
        <f>+'P POR EJERCER '!B18</f>
        <v>2001</v>
      </c>
      <c r="B21" s="714">
        <f>+'P POR EJERCER '!C18</f>
        <v>3362</v>
      </c>
      <c r="C21" s="882" t="str">
        <f>+'P POR EJERCER '!D18</f>
        <v>Servicios de impresión</v>
      </c>
      <c r="D21" s="360">
        <f>+'P POR EJERCER '!E18</f>
        <v>5000</v>
      </c>
      <c r="E21" s="360">
        <f>+'P POR EJERCER '!F18</f>
        <v>0</v>
      </c>
      <c r="F21" s="360">
        <f>+'P POR EJERCER '!G18</f>
        <v>5000</v>
      </c>
      <c r="G21" s="360">
        <f>+'P POR EJERCER '!H18</f>
        <v>0</v>
      </c>
      <c r="H21" s="360">
        <f>+'P POR EJERCER '!O18</f>
        <v>0</v>
      </c>
      <c r="I21" s="360">
        <f>+'P POR EJERCER '!N18</f>
        <v>0</v>
      </c>
      <c r="J21" s="360">
        <f>+'P POR EJERCER '!Q18</f>
        <v>0</v>
      </c>
      <c r="K21" s="360">
        <f>+G21-H21-I21-J21</f>
        <v>0</v>
      </c>
      <c r="M21" s="13"/>
      <c r="N21" s="22"/>
      <c r="O21" s="52"/>
      <c r="P21" s="52"/>
    </row>
    <row r="22" spans="1:16" ht="39.75" customHeight="1">
      <c r="A22" s="714">
        <f>+'P POR EJERCER '!B19</f>
        <v>2001</v>
      </c>
      <c r="B22" s="714">
        <f>+'P POR EJERCER '!C19</f>
        <v>3611</v>
      </c>
      <c r="C22" s="882" t="str">
        <f>+'P POR EJERCER '!D19</f>
        <v>Difusión por radio, televisión y otros medios de mensajes sobre programas y actividades gubernamentales</v>
      </c>
      <c r="D22" s="360">
        <f>+'P POR EJERCER '!E19</f>
        <v>200000</v>
      </c>
      <c r="E22" s="360">
        <f>+'P POR EJERCER '!F19</f>
        <v>495600</v>
      </c>
      <c r="F22" s="360">
        <f>+'P POR EJERCER '!G19</f>
        <v>220000</v>
      </c>
      <c r="G22" s="360">
        <f>+'P POR EJERCER '!H19</f>
        <v>475600</v>
      </c>
      <c r="H22" s="360">
        <f>+'P POR EJERCER '!O19</f>
        <v>475600</v>
      </c>
      <c r="I22" s="360">
        <f>+'P POR EJERCER '!N19</f>
        <v>0</v>
      </c>
      <c r="J22" s="360">
        <f>+'P POR EJERCER '!Q19</f>
        <v>0</v>
      </c>
      <c r="K22" s="360">
        <f>+G22-H22-I22-J22</f>
        <v>0</v>
      </c>
      <c r="M22" s="13"/>
      <c r="N22" s="22"/>
      <c r="O22" s="52"/>
      <c r="P22" s="52"/>
    </row>
    <row r="23" spans="1:16" ht="23.25" customHeight="1">
      <c r="A23" s="714">
        <f>+'P POR EJERCER '!B20</f>
        <v>2001</v>
      </c>
      <c r="B23" s="714">
        <f>+'P POR EJERCER '!C20</f>
        <v>3661</v>
      </c>
      <c r="C23" s="882" t="str">
        <f>+'P POR EJERCER '!D20</f>
        <v>Servicio de creación y difusión de contenido exclusivamente a través de Internet</v>
      </c>
      <c r="D23" s="360">
        <f>+'P POR EJERCER '!E20</f>
        <v>200000</v>
      </c>
      <c r="E23" s="360">
        <f>+'P POR EJERCER '!F20</f>
        <v>160000</v>
      </c>
      <c r="F23" s="360">
        <f>+'P POR EJERCER '!G20</f>
        <v>0</v>
      </c>
      <c r="G23" s="360">
        <f>+'P POR EJERCER '!H20</f>
        <v>360000</v>
      </c>
      <c r="H23" s="360">
        <f>+'P POR EJERCER '!O20</f>
        <v>359499.91</v>
      </c>
      <c r="I23" s="360">
        <f>+'P POR EJERCER '!N20</f>
        <v>0</v>
      </c>
      <c r="J23" s="360">
        <f>+'P POR EJERCER '!Q20</f>
        <v>0</v>
      </c>
      <c r="K23" s="360">
        <f>+G23-H23-I23-J23</f>
        <v>500.09000000002561</v>
      </c>
      <c r="M23" s="13"/>
      <c r="N23" s="22"/>
      <c r="O23" s="52"/>
      <c r="P23" s="52"/>
    </row>
    <row r="24" spans="1:16" ht="23.25" customHeight="1">
      <c r="A24" s="60"/>
      <c r="B24" s="60"/>
      <c r="C24" s="864" t="s">
        <v>158</v>
      </c>
      <c r="D24" s="361">
        <f t="shared" ref="D24:K24" si="8">SUM(D20:D23)</f>
        <v>405000</v>
      </c>
      <c r="E24" s="361">
        <f t="shared" si="8"/>
        <v>715600</v>
      </c>
      <c r="F24" s="361">
        <f t="shared" si="8"/>
        <v>225000</v>
      </c>
      <c r="G24" s="361">
        <f t="shared" si="8"/>
        <v>895600</v>
      </c>
      <c r="H24" s="361">
        <f t="shared" si="8"/>
        <v>895099.90999999992</v>
      </c>
      <c r="I24" s="361">
        <f t="shared" si="8"/>
        <v>0</v>
      </c>
      <c r="J24" s="361">
        <f t="shared" si="8"/>
        <v>0</v>
      </c>
      <c r="K24" s="361">
        <f t="shared" si="8"/>
        <v>500.09000000002561</v>
      </c>
      <c r="M24" s="13"/>
      <c r="N24" s="22"/>
      <c r="O24" s="52"/>
      <c r="P24" s="52"/>
    </row>
    <row r="25" spans="1:16" ht="22.5" customHeight="1">
      <c r="A25" s="60"/>
      <c r="B25" s="60"/>
      <c r="C25" s="61"/>
      <c r="D25" s="61"/>
      <c r="E25" s="61"/>
      <c r="F25" s="61"/>
      <c r="G25" s="73"/>
      <c r="H25" s="73"/>
      <c r="I25" s="73"/>
      <c r="J25" s="73"/>
      <c r="K25" s="73"/>
      <c r="M25" s="13"/>
      <c r="N25" s="22"/>
      <c r="O25" s="52"/>
      <c r="P25" s="52"/>
    </row>
    <row r="26" spans="1:16" ht="28.95" customHeight="1">
      <c r="A26" s="881">
        <f>+'P POR EJERCER '!B21</f>
        <v>2002</v>
      </c>
      <c r="B26" s="1221" t="str">
        <f>+'P POR EJERCER '!C21</f>
        <v xml:space="preserve">PROGRAMA DE IMPRESIONES INSTITUCIONALES  E INFORMACION DIGITAL </v>
      </c>
      <c r="C26" s="1221"/>
      <c r="D26" s="378"/>
      <c r="E26" s="378"/>
      <c r="F26" s="378"/>
      <c r="G26" s="54"/>
      <c r="H26" s="54"/>
      <c r="I26" s="55"/>
      <c r="J26" s="55"/>
      <c r="K26" s="55"/>
      <c r="M26" s="13"/>
      <c r="N26" s="22"/>
      <c r="O26" s="52"/>
      <c r="P26" s="52"/>
    </row>
    <row r="27" spans="1:16" ht="22.2" customHeight="1">
      <c r="A27" s="71">
        <f>+'P POR EJERCER '!B22</f>
        <v>2002</v>
      </c>
      <c r="B27" s="71">
        <f>+'P POR EJERCER '!C22</f>
        <v>3362</v>
      </c>
      <c r="C27" s="72" t="str">
        <f>+'P POR EJERCER '!D22</f>
        <v>Servicios de impresión</v>
      </c>
      <c r="D27" s="360">
        <f>+'P POR EJERCER '!E22</f>
        <v>300000</v>
      </c>
      <c r="E27" s="360">
        <f>+'P POR EJERCER '!F22</f>
        <v>0</v>
      </c>
      <c r="F27" s="360">
        <f>+'P POR EJERCER '!G22</f>
        <v>103148</v>
      </c>
      <c r="G27" s="360">
        <f>+'P POR EJERCER '!H22</f>
        <v>196852</v>
      </c>
      <c r="H27" s="360">
        <f>+'P POR EJERCER '!O22</f>
        <v>196852</v>
      </c>
      <c r="I27" s="360">
        <f>+'P POR EJERCER '!N22</f>
        <v>0</v>
      </c>
      <c r="J27" s="360">
        <f>+'P POR EJERCER '!Q22</f>
        <v>0</v>
      </c>
      <c r="K27" s="360">
        <f>+G27-H27-I27-J27</f>
        <v>0</v>
      </c>
      <c r="M27" s="13"/>
      <c r="N27" s="22"/>
      <c r="O27" s="52"/>
      <c r="P27" s="52"/>
    </row>
    <row r="28" spans="1:16" ht="45" customHeight="1">
      <c r="A28" s="71">
        <f>+'P POR EJERCER '!B23</f>
        <v>2002</v>
      </c>
      <c r="B28" s="71">
        <f>+'P POR EJERCER '!C23</f>
        <v>5931</v>
      </c>
      <c r="C28" s="72" t="str">
        <f>+'P POR EJERCER '!D23</f>
        <v>Marcas</v>
      </c>
      <c r="D28" s="360">
        <f>+'P POR EJERCER '!E23</f>
        <v>50000</v>
      </c>
      <c r="E28" s="360">
        <f>+'P POR EJERCER '!F23</f>
        <v>0</v>
      </c>
      <c r="F28" s="360">
        <f>+'P POR EJERCER '!G23</f>
        <v>35000</v>
      </c>
      <c r="G28" s="360">
        <f>+'P POR EJERCER '!H23</f>
        <v>15000</v>
      </c>
      <c r="H28" s="360">
        <f>+'P POR EJERCER '!O23</f>
        <v>8441.31</v>
      </c>
      <c r="I28" s="360">
        <f>+'P POR EJERCER '!N23</f>
        <v>0</v>
      </c>
      <c r="J28" s="360">
        <f>+'P POR EJERCER '!Q23</f>
        <v>0</v>
      </c>
      <c r="K28" s="360">
        <f>+G28-H28-I28-J28</f>
        <v>6558.6900000000005</v>
      </c>
      <c r="M28" s="13"/>
      <c r="N28" s="22"/>
      <c r="O28" s="52"/>
      <c r="P28" s="52"/>
    </row>
    <row r="29" spans="1:16" ht="25.95" customHeight="1">
      <c r="A29" s="58"/>
      <c r="B29" s="58"/>
      <c r="C29" s="59" t="s">
        <v>159</v>
      </c>
      <c r="D29" s="361">
        <f>SUM(D27:D28)</f>
        <v>350000</v>
      </c>
      <c r="E29" s="361">
        <f t="shared" ref="E29:K29" si="9">SUM(E27:E28)</f>
        <v>0</v>
      </c>
      <c r="F29" s="361">
        <f t="shared" si="9"/>
        <v>138148</v>
      </c>
      <c r="G29" s="361">
        <f t="shared" si="9"/>
        <v>211852</v>
      </c>
      <c r="H29" s="361">
        <f t="shared" si="9"/>
        <v>205293.31</v>
      </c>
      <c r="I29" s="361">
        <f t="shared" si="9"/>
        <v>0</v>
      </c>
      <c r="J29" s="361">
        <f t="shared" si="9"/>
        <v>0</v>
      </c>
      <c r="K29" s="361">
        <f t="shared" si="9"/>
        <v>6558.6900000000005</v>
      </c>
      <c r="M29" s="13"/>
      <c r="N29" s="22"/>
      <c r="O29" s="52"/>
      <c r="P29" s="52"/>
    </row>
    <row r="30" spans="1:16" ht="25.95" customHeight="1">
      <c r="A30" s="60"/>
      <c r="B30" s="60"/>
      <c r="C30" s="61"/>
      <c r="D30" s="61"/>
      <c r="E30" s="61"/>
      <c r="F30" s="61"/>
      <c r="G30" s="73"/>
      <c r="H30" s="73"/>
      <c r="I30" s="73"/>
      <c r="J30" s="73"/>
      <c r="K30" s="73"/>
      <c r="M30" s="13"/>
      <c r="N30" s="22"/>
      <c r="O30" s="52"/>
      <c r="P30" s="52"/>
    </row>
    <row r="31" spans="1:16" ht="40.5" customHeight="1">
      <c r="A31" s="873">
        <f>+'P POR EJERCER '!B24</f>
        <v>2003</v>
      </c>
      <c r="B31" s="874" t="str">
        <f>+'P POR EJERCER '!C24</f>
        <v>PROGRAMA DE INFORMACIÓN</v>
      </c>
      <c r="C31" s="810"/>
      <c r="D31" s="379"/>
      <c r="E31" s="379"/>
      <c r="F31" s="379"/>
      <c r="G31" s="73"/>
      <c r="H31" s="73"/>
      <c r="I31" s="73"/>
      <c r="J31" s="73"/>
      <c r="K31" s="73"/>
      <c r="M31" s="13"/>
      <c r="N31" s="22"/>
      <c r="O31" s="52"/>
      <c r="P31" s="52"/>
    </row>
    <row r="32" spans="1:16" ht="34.200000000000003" customHeight="1">
      <c r="A32" s="714">
        <f>+'P POR EJERCER '!B25</f>
        <v>2003</v>
      </c>
      <c r="B32" s="714">
        <f>+'P POR EJERCER '!C25</f>
        <v>2141</v>
      </c>
      <c r="C32" s="72" t="str">
        <f>+'P POR EJERCER '!D25</f>
        <v>Materiales, útiles y equipos menores de tecnologías de la información y comunicaciones</v>
      </c>
      <c r="D32" s="884">
        <f>+'P POR EJERCER '!E25</f>
        <v>15000</v>
      </c>
      <c r="E32" s="884">
        <f>+'P POR EJERCER '!F25</f>
        <v>0</v>
      </c>
      <c r="F32" s="884">
        <f>+'P POR EJERCER '!G25</f>
        <v>10333.51</v>
      </c>
      <c r="G32" s="884">
        <f>+'P POR EJERCER '!H25</f>
        <v>4666.49</v>
      </c>
      <c r="H32" s="884">
        <f>+'P POR EJERCER '!O25</f>
        <v>4666.49</v>
      </c>
      <c r="I32" s="884">
        <f>+'P POR EJERCER '!N25</f>
        <v>0</v>
      </c>
      <c r="J32" s="885">
        <f>+'P POR EJERCER '!Q25</f>
        <v>0</v>
      </c>
      <c r="K32" s="885">
        <f t="shared" ref="K32:K39" si="10">+G32-H32-I32-J32</f>
        <v>0</v>
      </c>
      <c r="M32" s="13"/>
      <c r="N32" s="22"/>
      <c r="O32" s="52"/>
      <c r="P32" s="52"/>
    </row>
    <row r="33" spans="1:19" ht="31.2" customHeight="1">
      <c r="A33" s="714">
        <f>+'P POR EJERCER '!B26</f>
        <v>2003</v>
      </c>
      <c r="B33" s="714">
        <f>+'P POR EJERCER '!C26</f>
        <v>2151</v>
      </c>
      <c r="C33" s="834" t="str">
        <f>+'P POR EJERCER '!D26</f>
        <v>Material impreso e información digital</v>
      </c>
      <c r="D33" s="884">
        <f>+'P POR EJERCER '!E26</f>
        <v>22400</v>
      </c>
      <c r="E33" s="884">
        <f>+'P POR EJERCER '!F26</f>
        <v>0</v>
      </c>
      <c r="F33" s="884">
        <f>+'P POR EJERCER '!G26</f>
        <v>330</v>
      </c>
      <c r="G33" s="884">
        <f>+'P POR EJERCER '!H26</f>
        <v>22070</v>
      </c>
      <c r="H33" s="884">
        <f>+'P POR EJERCER '!O26</f>
        <v>22070</v>
      </c>
      <c r="I33" s="884">
        <f>+'P POR EJERCER '!N26</f>
        <v>0</v>
      </c>
      <c r="J33" s="885">
        <f>+'P POR EJERCER '!Q26</f>
        <v>0</v>
      </c>
      <c r="K33" s="885">
        <f t="shared" si="10"/>
        <v>0</v>
      </c>
      <c r="M33" s="13"/>
      <c r="N33" s="22"/>
      <c r="O33" s="52"/>
      <c r="P33" s="52"/>
      <c r="R33" s="52"/>
      <c r="S33" s="52"/>
    </row>
    <row r="34" spans="1:19" ht="25.95" customHeight="1">
      <c r="A34" s="714">
        <f>+'P POR EJERCER '!B27</f>
        <v>2003</v>
      </c>
      <c r="B34" s="714">
        <f>+'P POR EJERCER '!C27</f>
        <v>2941</v>
      </c>
      <c r="C34" s="72" t="str">
        <f>+'P POR EJERCER '!D27</f>
        <v>Refacciones y accesorios menores de equipo de cómputo y tecnologías de la información</v>
      </c>
      <c r="D34" s="884">
        <f>+'P POR EJERCER '!E27</f>
        <v>0</v>
      </c>
      <c r="E34" s="884">
        <f>+'P POR EJERCER '!F27</f>
        <v>9625.68</v>
      </c>
      <c r="F34" s="884">
        <f>+'P POR EJERCER '!G27</f>
        <v>0</v>
      </c>
      <c r="G34" s="884">
        <f>+'P POR EJERCER '!H27</f>
        <v>9625.68</v>
      </c>
      <c r="H34" s="884">
        <f>+'P POR EJERCER '!O27</f>
        <v>9625.68</v>
      </c>
      <c r="I34" s="884">
        <f>+'P POR EJERCER '!N27</f>
        <v>0</v>
      </c>
      <c r="J34" s="885">
        <f>+'P POR EJERCER '!Q27</f>
        <v>0</v>
      </c>
      <c r="K34" s="885">
        <f t="shared" ref="K34" si="11">+G34-H34-I34-J34</f>
        <v>0</v>
      </c>
      <c r="M34" s="13"/>
      <c r="N34" s="22"/>
      <c r="O34" s="52"/>
      <c r="P34" s="52"/>
    </row>
    <row r="35" spans="1:19" s="862" customFormat="1" ht="39.75" customHeight="1">
      <c r="A35" s="714">
        <f>+'P POR EJERCER '!B28</f>
        <v>2003</v>
      </c>
      <c r="B35" s="714">
        <f>+'P POR EJERCER '!C28</f>
        <v>3161</v>
      </c>
      <c r="C35" s="834" t="str">
        <f>+'P POR EJERCER '!D28</f>
        <v>Servicios de telecomunicaciones y satélites</v>
      </c>
      <c r="D35" s="884">
        <f>+'P POR EJERCER '!E28</f>
        <v>15600</v>
      </c>
      <c r="E35" s="884">
        <f>+'P POR EJERCER '!F28</f>
        <v>0</v>
      </c>
      <c r="F35" s="884">
        <f>+'P POR EJERCER '!G28</f>
        <v>4167</v>
      </c>
      <c r="G35" s="884">
        <f>+'P POR EJERCER '!H28</f>
        <v>11433</v>
      </c>
      <c r="H35" s="884">
        <f>+'P POR EJERCER '!O28</f>
        <v>11433</v>
      </c>
      <c r="I35" s="884">
        <f>+'P POR EJERCER '!N28</f>
        <v>0</v>
      </c>
      <c r="J35" s="885">
        <f>+'P POR EJERCER '!Q28</f>
        <v>0</v>
      </c>
      <c r="K35" s="885">
        <f>+G35-H35-I35-J35</f>
        <v>0</v>
      </c>
      <c r="L35" s="857"/>
      <c r="M35" s="858"/>
      <c r="N35" s="859"/>
      <c r="O35" s="860"/>
      <c r="P35" s="860"/>
      <c r="Q35" s="861"/>
      <c r="R35" s="861"/>
      <c r="S35" s="861"/>
    </row>
    <row r="36" spans="1:19" ht="30.6" customHeight="1">
      <c r="A36" s="714">
        <f>+'P POR EJERCER '!B29</f>
        <v>2003</v>
      </c>
      <c r="B36" s="714">
        <f>+'P POR EJERCER '!C29</f>
        <v>3171</v>
      </c>
      <c r="C36" s="72" t="str">
        <f>+'P POR EJERCER '!D29</f>
        <v>Servicios de acceso de Internet, redes y procesamiento de información</v>
      </c>
      <c r="D36" s="884">
        <f>+'P POR EJERCER '!E29</f>
        <v>11050</v>
      </c>
      <c r="E36" s="884">
        <f>+'P POR EJERCER '!F29</f>
        <v>0</v>
      </c>
      <c r="F36" s="884">
        <f>+'P POR EJERCER '!G29</f>
        <v>0</v>
      </c>
      <c r="G36" s="884">
        <f>+'P POR EJERCER '!H29</f>
        <v>11050</v>
      </c>
      <c r="H36" s="884">
        <f>+'P POR EJERCER '!O29</f>
        <v>6573</v>
      </c>
      <c r="I36" s="884">
        <f>+'P POR EJERCER '!N29</f>
        <v>0</v>
      </c>
      <c r="J36" s="885">
        <f>+'P POR EJERCER '!Q29</f>
        <v>0</v>
      </c>
      <c r="K36" s="885">
        <f t="shared" si="10"/>
        <v>4477</v>
      </c>
      <c r="M36" s="13"/>
      <c r="N36" s="22"/>
      <c r="O36" s="52"/>
      <c r="P36" s="52"/>
    </row>
    <row r="37" spans="1:19" s="862" customFormat="1" ht="34.200000000000003" customHeight="1">
      <c r="A37" s="714">
        <f>+'P POR EJERCER '!B30</f>
        <v>2003</v>
      </c>
      <c r="B37" s="714">
        <f>+'P POR EJERCER '!C30</f>
        <v>3521</v>
      </c>
      <c r="C37" s="72" t="str">
        <f>+'P POR EJERCER '!D30</f>
        <v>Instalación, reparación y mantenimiento de mobiliario y equipo de administración, educacional y recreativo</v>
      </c>
      <c r="D37" s="884">
        <f>+'P POR EJERCER '!E30</f>
        <v>47690</v>
      </c>
      <c r="E37" s="884">
        <f>+'P POR EJERCER '!F30</f>
        <v>0</v>
      </c>
      <c r="F37" s="884">
        <f>+'P POR EJERCER '!G30</f>
        <v>24133.98</v>
      </c>
      <c r="G37" s="884">
        <f>+'P POR EJERCER '!H30</f>
        <v>23556.02</v>
      </c>
      <c r="H37" s="884">
        <f>+'P POR EJERCER '!O30</f>
        <v>23556.01</v>
      </c>
      <c r="I37" s="884">
        <f>+'P POR EJERCER '!N30</f>
        <v>0</v>
      </c>
      <c r="J37" s="885">
        <f>+'P POR EJERCER '!Q30</f>
        <v>0</v>
      </c>
      <c r="K37" s="885">
        <f t="shared" si="10"/>
        <v>1.0000000002037268E-2</v>
      </c>
      <c r="L37" s="857"/>
      <c r="M37" s="858"/>
      <c r="N37" s="859"/>
      <c r="O37" s="860"/>
      <c r="P37" s="860"/>
      <c r="Q37" s="861"/>
      <c r="R37" s="860"/>
      <c r="S37" s="860"/>
    </row>
    <row r="38" spans="1:19" ht="27" customHeight="1">
      <c r="A38" s="714">
        <f>+'P POR EJERCER '!B31</f>
        <v>2003</v>
      </c>
      <c r="B38" s="714">
        <f>+'P POR EJERCER '!C31</f>
        <v>3691</v>
      </c>
      <c r="C38" s="834" t="str">
        <f>+'P POR EJERCER '!D31</f>
        <v>Otros servicios de información</v>
      </c>
      <c r="D38" s="884">
        <f>+'P POR EJERCER '!E31</f>
        <v>220400</v>
      </c>
      <c r="E38" s="884">
        <f>+'P POR EJERCER '!F31</f>
        <v>0</v>
      </c>
      <c r="F38" s="884">
        <f>+'P POR EJERCER '!G31</f>
        <v>0</v>
      </c>
      <c r="G38" s="884">
        <f>+'P POR EJERCER '!H31</f>
        <v>220400</v>
      </c>
      <c r="H38" s="884">
        <f>+'P POR EJERCER '!O31</f>
        <v>220400</v>
      </c>
      <c r="I38" s="884">
        <f>+'P POR EJERCER '!N31</f>
        <v>0</v>
      </c>
      <c r="J38" s="885">
        <f>+'P POR EJERCER '!Q31</f>
        <v>0</v>
      </c>
      <c r="K38" s="885">
        <f t="shared" ref="K38" si="12">+G38-H38-I38-J38</f>
        <v>0</v>
      </c>
      <c r="M38" s="13"/>
      <c r="N38" s="22"/>
      <c r="O38" s="52"/>
      <c r="P38" s="52"/>
    </row>
    <row r="39" spans="1:19" ht="30.6" customHeight="1">
      <c r="A39" s="714">
        <f>+'P POR EJERCER '!B32</f>
        <v>2003</v>
      </c>
      <c r="B39" s="714">
        <f>+'P POR EJERCER '!C32</f>
        <v>5971</v>
      </c>
      <c r="C39" s="834" t="str">
        <f>+'P POR EJERCER '!D32</f>
        <v>Licencias informáticas e intelectuales</v>
      </c>
      <c r="D39" s="884">
        <f>+'P POR EJERCER '!E32</f>
        <v>131000</v>
      </c>
      <c r="E39" s="884">
        <f>+'P POR EJERCER '!F32</f>
        <v>15500</v>
      </c>
      <c r="F39" s="884">
        <f>+'P POR EJERCER '!G32</f>
        <v>30749.4</v>
      </c>
      <c r="G39" s="884">
        <f>+'P POR EJERCER '!H32</f>
        <v>115750.6</v>
      </c>
      <c r="H39" s="884">
        <f>+'P POR EJERCER '!O32</f>
        <v>115750.6</v>
      </c>
      <c r="I39" s="884">
        <f>+'P POR EJERCER '!N32</f>
        <v>0</v>
      </c>
      <c r="J39" s="885">
        <f>+'P POR EJERCER '!Q32</f>
        <v>0</v>
      </c>
      <c r="K39" s="885">
        <f t="shared" si="10"/>
        <v>0</v>
      </c>
      <c r="M39" s="13"/>
      <c r="N39" s="22"/>
      <c r="O39" s="52"/>
      <c r="P39" s="52"/>
      <c r="R39" s="52"/>
      <c r="S39" s="52"/>
    </row>
    <row r="40" spans="1:19" ht="30.6" customHeight="1">
      <c r="A40" s="863"/>
      <c r="B40" s="863"/>
      <c r="C40" s="864" t="s">
        <v>1283</v>
      </c>
      <c r="D40" s="361">
        <f t="shared" ref="D40:K40" si="13">SUM(D32:D39)</f>
        <v>463140</v>
      </c>
      <c r="E40" s="361">
        <f t="shared" si="13"/>
        <v>25125.68</v>
      </c>
      <c r="F40" s="361">
        <f t="shared" si="13"/>
        <v>69713.89</v>
      </c>
      <c r="G40" s="361">
        <f t="shared" si="13"/>
        <v>418551.79000000004</v>
      </c>
      <c r="H40" s="361">
        <f t="shared" si="13"/>
        <v>414074.78</v>
      </c>
      <c r="I40" s="361">
        <f t="shared" si="13"/>
        <v>0</v>
      </c>
      <c r="J40" s="361">
        <f t="shared" si="13"/>
        <v>0</v>
      </c>
      <c r="K40" s="361">
        <f t="shared" si="13"/>
        <v>4477.010000000002</v>
      </c>
      <c r="M40" s="13"/>
      <c r="N40" s="22"/>
      <c r="O40" s="52"/>
      <c r="P40" s="52"/>
    </row>
    <row r="41" spans="1:19" ht="23.55" customHeight="1">
      <c r="A41" s="60"/>
      <c r="B41" s="60"/>
      <c r="C41" s="61"/>
      <c r="D41" s="55"/>
      <c r="E41" s="55"/>
      <c r="F41" s="55"/>
      <c r="G41" s="55"/>
      <c r="H41" s="55"/>
      <c r="I41" s="55"/>
      <c r="J41" s="55"/>
      <c r="K41" s="55"/>
      <c r="M41" s="13"/>
      <c r="N41" s="22"/>
      <c r="O41" s="52"/>
      <c r="P41" s="52"/>
      <c r="R41" s="52"/>
      <c r="S41" s="52"/>
    </row>
    <row r="42" spans="1:19" ht="25.5" customHeight="1">
      <c r="A42" s="863"/>
      <c r="B42" s="863"/>
      <c r="C42" s="865" t="s">
        <v>2</v>
      </c>
      <c r="D42" s="362">
        <f t="shared" ref="D42:K42" si="14">+D24+D29+D40</f>
        <v>1218140</v>
      </c>
      <c r="E42" s="362">
        <f t="shared" si="14"/>
        <v>740725.68</v>
      </c>
      <c r="F42" s="362">
        <f t="shared" si="14"/>
        <v>432861.89</v>
      </c>
      <c r="G42" s="362">
        <f t="shared" si="14"/>
        <v>1526003.79</v>
      </c>
      <c r="H42" s="362">
        <f t="shared" si="14"/>
        <v>1514468</v>
      </c>
      <c r="I42" s="362">
        <f t="shared" si="14"/>
        <v>0</v>
      </c>
      <c r="J42" s="362">
        <f t="shared" si="14"/>
        <v>0</v>
      </c>
      <c r="K42" s="362">
        <f t="shared" si="14"/>
        <v>11535.790000000028</v>
      </c>
      <c r="M42" s="13"/>
      <c r="N42" s="22"/>
      <c r="O42" s="52"/>
      <c r="P42" s="52"/>
    </row>
    <row r="43" spans="1:19" ht="25.5" customHeight="1">
      <c r="A43" s="60"/>
      <c r="B43" s="60"/>
      <c r="C43" s="61"/>
      <c r="D43" s="61"/>
      <c r="E43" s="61"/>
      <c r="F43" s="61"/>
      <c r="G43" s="75"/>
      <c r="H43" s="75"/>
      <c r="I43" s="75"/>
      <c r="J43" s="75"/>
      <c r="K43" s="75"/>
      <c r="M43" s="13"/>
      <c r="N43" s="22"/>
      <c r="O43" s="52"/>
      <c r="P43" s="52"/>
      <c r="R43" s="52"/>
      <c r="S43" s="52"/>
    </row>
    <row r="44" spans="1:19" ht="25.5" customHeight="1">
      <c r="A44" s="68" t="s">
        <v>1284</v>
      </c>
      <c r="B44" s="60"/>
      <c r="C44" s="61"/>
      <c r="D44" s="816">
        <f>+'P POR EJERCER '!E33</f>
        <v>1218140</v>
      </c>
      <c r="E44" s="816">
        <f>+'P POR EJERCER '!F33</f>
        <v>740725.68</v>
      </c>
      <c r="F44" s="816">
        <f>+'P POR EJERCER '!G33</f>
        <v>432861.89</v>
      </c>
      <c r="G44" s="816">
        <f>+'P POR EJERCER '!H33</f>
        <v>1526003.79</v>
      </c>
      <c r="H44" s="816">
        <f>+'P POR EJERCER '!O33</f>
        <v>1514468</v>
      </c>
      <c r="I44" s="816">
        <f>+'P POR EJERCER '!N33</f>
        <v>0</v>
      </c>
      <c r="J44" s="816">
        <f>+'P POR EJERCER '!Q33</f>
        <v>0</v>
      </c>
      <c r="K44" s="816">
        <f>+'P POR EJERCER '!P33</f>
        <v>11535.789999999964</v>
      </c>
      <c r="M44" s="13"/>
      <c r="N44" s="22"/>
      <c r="O44" s="52"/>
      <c r="P44" s="52"/>
    </row>
    <row r="45" spans="1:19" ht="28.2" customHeight="1">
      <c r="A45" s="68" t="s">
        <v>1209</v>
      </c>
      <c r="B45" s="60"/>
      <c r="C45" s="61"/>
      <c r="D45" s="825">
        <f t="shared" ref="D45:K45" si="15">+D42-D44</f>
        <v>0</v>
      </c>
      <c r="E45" s="825">
        <f t="shared" si="15"/>
        <v>0</v>
      </c>
      <c r="F45" s="825">
        <f t="shared" si="15"/>
        <v>0</v>
      </c>
      <c r="G45" s="825">
        <f t="shared" si="15"/>
        <v>0</v>
      </c>
      <c r="H45" s="825">
        <f t="shared" si="15"/>
        <v>0</v>
      </c>
      <c r="I45" s="825">
        <f t="shared" si="15"/>
        <v>0</v>
      </c>
      <c r="J45" s="825">
        <f t="shared" si="15"/>
        <v>0</v>
      </c>
      <c r="K45" s="825">
        <f t="shared" si="15"/>
        <v>6.3664629124104977E-11</v>
      </c>
      <c r="M45" s="13"/>
      <c r="N45" s="22"/>
      <c r="O45" s="52"/>
      <c r="P45" s="52"/>
    </row>
    <row r="46" spans="1:19" ht="18.600000000000001" customHeight="1">
      <c r="A46" s="60" t="s">
        <v>171</v>
      </c>
      <c r="B46" s="60"/>
      <c r="C46" s="61"/>
      <c r="D46" s="61"/>
      <c r="E46" s="61"/>
      <c r="F46" s="61"/>
      <c r="G46" s="75"/>
      <c r="H46" s="75"/>
      <c r="I46" s="75"/>
      <c r="J46" s="75"/>
      <c r="K46" s="75"/>
      <c r="M46" s="13"/>
      <c r="N46" s="22"/>
      <c r="O46" s="52"/>
      <c r="P46" s="52"/>
    </row>
    <row r="47" spans="1:19" ht="28.2" customHeight="1">
      <c r="A47" s="873">
        <f>+'P POR EJERCER '!B35</f>
        <v>3001</v>
      </c>
      <c r="B47" s="874" t="str">
        <f>+'P POR EJERCER '!C35</f>
        <v>IMPULSO A LA POLÍTICA DE ESTADO ABIERTO EN LA CIUDAD DE MÉXICO</v>
      </c>
      <c r="C47" s="810"/>
      <c r="D47" s="810"/>
      <c r="E47" s="810"/>
      <c r="F47" s="810"/>
      <c r="G47" s="54"/>
      <c r="H47" s="54"/>
      <c r="I47" s="55"/>
      <c r="J47" s="55"/>
      <c r="K47" s="55"/>
      <c r="M47" s="13"/>
      <c r="N47" s="22"/>
      <c r="O47" s="52"/>
      <c r="P47" s="52"/>
    </row>
    <row r="48" spans="1:19" ht="28.2" customHeight="1">
      <c r="A48" s="56">
        <f>+'P POR EJERCER '!B36</f>
        <v>3001</v>
      </c>
      <c r="B48" s="56">
        <f>+'P POR EJERCER '!C36</f>
        <v>3171</v>
      </c>
      <c r="C48" s="377" t="str">
        <f>+'P POR EJERCER '!D36</f>
        <v>Servicios de acceso de Internet, redes y procesamiento de información</v>
      </c>
      <c r="D48" s="360">
        <f>+'P POR EJERCER '!E36</f>
        <v>85240</v>
      </c>
      <c r="E48" s="360">
        <f>+'P POR EJERCER '!F36</f>
        <v>4674.24</v>
      </c>
      <c r="F48" s="360">
        <f>+'P POR EJERCER '!G36</f>
        <v>0.02</v>
      </c>
      <c r="G48" s="360">
        <f>+'P POR EJERCER '!H36</f>
        <v>89914.22</v>
      </c>
      <c r="H48" s="360">
        <f>+'P POR EJERCER '!O36</f>
        <v>89914.22</v>
      </c>
      <c r="I48" s="360">
        <f>+'P POR EJERCER '!N36</f>
        <v>0</v>
      </c>
      <c r="J48" s="360">
        <f>+'P POR EJERCER '!Q36</f>
        <v>0</v>
      </c>
      <c r="K48" s="360">
        <f t="shared" ref="K48" si="16">+G48-H48-I48-J48</f>
        <v>0</v>
      </c>
      <c r="M48" s="13"/>
      <c r="N48" s="22"/>
      <c r="O48" s="52"/>
      <c r="P48" s="52"/>
    </row>
    <row r="49" spans="1:19" ht="28.2" customHeight="1">
      <c r="A49" s="56">
        <f>+'P POR EJERCER '!B37</f>
        <v>3001</v>
      </c>
      <c r="B49" s="56">
        <f>+'P POR EJERCER '!C37</f>
        <v>3351</v>
      </c>
      <c r="C49" s="377" t="str">
        <f>+'P POR EJERCER '!D37</f>
        <v>Servicios de investigación científica y desarrollo</v>
      </c>
      <c r="D49" s="360">
        <f>+'P POR EJERCER '!E37</f>
        <v>464000</v>
      </c>
      <c r="E49" s="360">
        <f>+'P POR EJERCER '!F37</f>
        <v>0</v>
      </c>
      <c r="F49" s="360">
        <f>+'P POR EJERCER '!G37</f>
        <v>272600</v>
      </c>
      <c r="G49" s="360">
        <f>+'P POR EJERCER '!H37</f>
        <v>191400</v>
      </c>
      <c r="H49" s="360">
        <f>+'P POR EJERCER '!O37</f>
        <v>191400</v>
      </c>
      <c r="I49" s="360">
        <f>+'P POR EJERCER '!N37</f>
        <v>0</v>
      </c>
      <c r="J49" s="360">
        <f>+'P POR EJERCER '!Q37</f>
        <v>0</v>
      </c>
      <c r="K49" s="360">
        <f t="shared" ref="K49" si="17">+G49-H49-I49-J49</f>
        <v>0</v>
      </c>
      <c r="M49" s="13"/>
      <c r="N49" s="22"/>
      <c r="O49" s="52"/>
      <c r="P49" s="52"/>
    </row>
    <row r="50" spans="1:19" ht="28.2" customHeight="1">
      <c r="A50" s="56">
        <f>+'P POR EJERCER '!B38</f>
        <v>3001</v>
      </c>
      <c r="B50" s="56">
        <f>+'P POR EJERCER '!C38</f>
        <v>3362</v>
      </c>
      <c r="C50" s="377" t="str">
        <f>+'P POR EJERCER '!D38</f>
        <v>Servicios de impresión</v>
      </c>
      <c r="D50" s="360">
        <f>+'P POR EJERCER '!E38</f>
        <v>0</v>
      </c>
      <c r="E50" s="360">
        <f>+'P POR EJERCER '!F38</f>
        <v>259960.02</v>
      </c>
      <c r="F50" s="360">
        <f>+'P POR EJERCER '!G38</f>
        <v>0</v>
      </c>
      <c r="G50" s="360">
        <f>+'P POR EJERCER '!H38</f>
        <v>259960.02</v>
      </c>
      <c r="H50" s="360">
        <f>+'P POR EJERCER '!O38</f>
        <v>259910.76</v>
      </c>
      <c r="I50" s="360">
        <f>+'P POR EJERCER '!N38</f>
        <v>0</v>
      </c>
      <c r="J50" s="360">
        <f>+'P POR EJERCER '!Q38</f>
        <v>0</v>
      </c>
      <c r="K50" s="360">
        <f t="shared" ref="K50" si="18">+G50-H50-I50-J50</f>
        <v>49.259999999980209</v>
      </c>
      <c r="M50" s="13"/>
      <c r="N50" s="22"/>
      <c r="O50" s="52"/>
      <c r="P50" s="52"/>
    </row>
    <row r="51" spans="1:19" ht="31.5" customHeight="1">
      <c r="A51" s="56">
        <f>+'P POR EJERCER '!B39</f>
        <v>3001</v>
      </c>
      <c r="B51" s="56">
        <f>+'P POR EJERCER '!C39</f>
        <v>3391</v>
      </c>
      <c r="C51" s="377" t="str">
        <f>+'P POR EJERCER '!D39</f>
        <v>Servicios profesionales, científicos, técnicos integrales y otros</v>
      </c>
      <c r="D51" s="360">
        <f>+'P POR EJERCER '!E39</f>
        <v>159000</v>
      </c>
      <c r="E51" s="360">
        <f>+'P POR EJERCER '!F39</f>
        <v>0</v>
      </c>
      <c r="F51" s="360">
        <f>+'P POR EJERCER '!G39</f>
        <v>67360</v>
      </c>
      <c r="G51" s="360">
        <f>+'P POR EJERCER '!H39</f>
        <v>91640</v>
      </c>
      <c r="H51" s="360">
        <f>+'P POR EJERCER '!O39</f>
        <v>91640</v>
      </c>
      <c r="I51" s="360">
        <f>+'P POR EJERCER '!N39</f>
        <v>0</v>
      </c>
      <c r="J51" s="360">
        <f>+'P POR EJERCER '!Q39</f>
        <v>0</v>
      </c>
      <c r="K51" s="360">
        <f t="shared" ref="K51" si="19">+G51-H51-I51-J51</f>
        <v>0</v>
      </c>
      <c r="M51" s="13"/>
      <c r="N51" s="22"/>
      <c r="O51" s="52"/>
      <c r="P51" s="52"/>
    </row>
    <row r="52" spans="1:19" ht="31.5" customHeight="1">
      <c r="A52" s="58"/>
      <c r="B52" s="58"/>
      <c r="C52" s="59" t="s">
        <v>160</v>
      </c>
      <c r="D52" s="361">
        <f t="shared" ref="D52:K52" si="20">SUM(D48:D51)</f>
        <v>708240</v>
      </c>
      <c r="E52" s="361">
        <f t="shared" si="20"/>
        <v>264634.26</v>
      </c>
      <c r="F52" s="361">
        <f t="shared" si="20"/>
        <v>339960.02</v>
      </c>
      <c r="G52" s="361">
        <f t="shared" si="20"/>
        <v>632914.24</v>
      </c>
      <c r="H52" s="361">
        <f t="shared" si="20"/>
        <v>632864.98</v>
      </c>
      <c r="I52" s="361">
        <f t="shared" si="20"/>
        <v>0</v>
      </c>
      <c r="J52" s="361">
        <f t="shared" si="20"/>
        <v>0</v>
      </c>
      <c r="K52" s="361">
        <f t="shared" si="20"/>
        <v>49.259999999980209</v>
      </c>
      <c r="M52" s="13"/>
      <c r="N52" s="22"/>
      <c r="O52" s="52"/>
      <c r="P52" s="52"/>
    </row>
    <row r="53" spans="1:19" ht="24.75" customHeight="1">
      <c r="A53" s="60"/>
      <c r="B53" s="60"/>
      <c r="C53" s="61"/>
      <c r="D53" s="61"/>
      <c r="E53" s="61"/>
      <c r="F53" s="61"/>
      <c r="G53" s="75"/>
      <c r="H53" s="75"/>
      <c r="I53" s="75"/>
      <c r="J53" s="75"/>
      <c r="K53" s="75"/>
      <c r="M53" s="13"/>
      <c r="N53" s="22"/>
      <c r="O53" s="52"/>
      <c r="P53" s="52"/>
    </row>
    <row r="54" spans="1:19" ht="21.3" customHeight="1">
      <c r="A54" s="60"/>
      <c r="B54" s="60"/>
      <c r="C54" s="74" t="s">
        <v>2</v>
      </c>
      <c r="D54" s="363">
        <f t="shared" ref="D54:K54" si="21">+D52</f>
        <v>708240</v>
      </c>
      <c r="E54" s="363">
        <f t="shared" si="21"/>
        <v>264634.26</v>
      </c>
      <c r="F54" s="363">
        <f t="shared" si="21"/>
        <v>339960.02</v>
      </c>
      <c r="G54" s="363">
        <f t="shared" si="21"/>
        <v>632914.24</v>
      </c>
      <c r="H54" s="363">
        <f t="shared" si="21"/>
        <v>632864.98</v>
      </c>
      <c r="I54" s="363">
        <f t="shared" si="21"/>
        <v>0</v>
      </c>
      <c r="J54" s="363">
        <f t="shared" si="21"/>
        <v>0</v>
      </c>
      <c r="K54" s="363">
        <f t="shared" si="21"/>
        <v>49.259999999980209</v>
      </c>
      <c r="M54" s="13"/>
      <c r="N54" s="22"/>
      <c r="O54" s="52"/>
      <c r="P54" s="52"/>
    </row>
    <row r="55" spans="1:19" ht="28.95" customHeight="1">
      <c r="A55" s="68" t="s">
        <v>1174</v>
      </c>
      <c r="B55" s="60"/>
      <c r="C55" s="61"/>
      <c r="D55" s="826">
        <f>+'P POR EJERCER '!E40</f>
        <v>708240</v>
      </c>
      <c r="E55" s="826">
        <f>+'P POR EJERCER '!F40</f>
        <v>264634.26</v>
      </c>
      <c r="F55" s="826">
        <f>+'P POR EJERCER '!G40</f>
        <v>339960.02</v>
      </c>
      <c r="G55" s="826">
        <f>+'P POR EJERCER '!H40</f>
        <v>632914.24</v>
      </c>
      <c r="H55" s="826">
        <f>+'P POR EJERCER '!O40</f>
        <v>632864.98</v>
      </c>
      <c r="I55" s="826">
        <f>+'P POR EJERCER '!N40</f>
        <v>0</v>
      </c>
      <c r="J55" s="826">
        <f>+'P POR EJERCER '!Q40</f>
        <v>0</v>
      </c>
      <c r="K55" s="826">
        <f>+'P POR EJERCER '!P40</f>
        <v>49.259999999980209</v>
      </c>
      <c r="M55" s="13"/>
      <c r="N55" s="22"/>
      <c r="O55" s="52"/>
      <c r="P55" s="52"/>
    </row>
    <row r="56" spans="1:19" ht="28.95" customHeight="1">
      <c r="A56" s="68" t="s">
        <v>1483</v>
      </c>
      <c r="B56" s="60"/>
      <c r="C56" s="61"/>
      <c r="D56" s="826">
        <f>+D54-D55</f>
        <v>0</v>
      </c>
      <c r="E56" s="826">
        <f t="shared" ref="E56:K56" si="22">+E54-E55</f>
        <v>0</v>
      </c>
      <c r="F56" s="826">
        <f t="shared" si="22"/>
        <v>0</v>
      </c>
      <c r="G56" s="826">
        <f t="shared" si="22"/>
        <v>0</v>
      </c>
      <c r="H56" s="826">
        <f>+H54-H55</f>
        <v>0</v>
      </c>
      <c r="I56" s="826">
        <f t="shared" si="22"/>
        <v>0</v>
      </c>
      <c r="J56" s="826">
        <f t="shared" si="22"/>
        <v>0</v>
      </c>
      <c r="K56" s="826">
        <f t="shared" si="22"/>
        <v>0</v>
      </c>
      <c r="M56" s="13"/>
      <c r="N56" s="22"/>
      <c r="O56" s="52"/>
      <c r="P56" s="52"/>
      <c r="R56" s="52"/>
      <c r="S56" s="52"/>
    </row>
    <row r="57" spans="1:19" ht="28.95" customHeight="1">
      <c r="A57" s="60"/>
      <c r="B57" s="60"/>
      <c r="C57" s="61"/>
      <c r="D57" s="380"/>
      <c r="E57" s="380"/>
      <c r="F57" s="380"/>
      <c r="G57" s="380"/>
      <c r="H57" s="380"/>
      <c r="I57" s="380"/>
      <c r="J57" s="380"/>
      <c r="K57" s="380"/>
    </row>
    <row r="58" spans="1:19" ht="28.95" customHeight="1">
      <c r="A58" s="872">
        <f>+'P POR EJERCER '!B42</f>
        <v>4001</v>
      </c>
      <c r="B58" s="843" t="str">
        <f>+'P POR EJERCER '!C42</f>
        <v>MODERNIZACIÓN DEL ACCESO A LA INFORMACIÓN PÚBLICA Y DE LA PROTECCIÓN DE DATOS PERSONALES, MEDIANTE UNA ADECUADA GESTIÓN DOCUMENTAL Y SEGURIDAD DE LA INFORMACIÓN</v>
      </c>
      <c r="C58" s="810"/>
      <c r="D58" s="378"/>
      <c r="E58" s="378"/>
      <c r="F58" s="378"/>
      <c r="G58" s="54"/>
      <c r="H58" s="54"/>
      <c r="I58" s="55"/>
      <c r="J58" s="55"/>
      <c r="K58" s="55"/>
    </row>
    <row r="59" spans="1:19" ht="28.95" customHeight="1">
      <c r="A59" s="714">
        <f>+'P POR EJERCER '!B43</f>
        <v>4001</v>
      </c>
      <c r="B59" s="714">
        <f>+'P POR EJERCER '!C43</f>
        <v>2941</v>
      </c>
      <c r="C59" s="831" t="str">
        <f>+'P POR EJERCER '!D43</f>
        <v>Refacciones y accesorios menores de equipo de cómputo y tecnologías de la información</v>
      </c>
      <c r="D59" s="360">
        <f>+'P POR EJERCER '!E43</f>
        <v>50000</v>
      </c>
      <c r="E59" s="360">
        <f>+'P POR EJERCER '!F43</f>
        <v>0</v>
      </c>
      <c r="F59" s="360">
        <f>+'P POR EJERCER '!G43</f>
        <v>334.88</v>
      </c>
      <c r="G59" s="360">
        <f>+'P POR EJERCER '!H43</f>
        <v>49665.120000000003</v>
      </c>
      <c r="H59" s="360">
        <f>+'P POR EJERCER '!O43</f>
        <v>49665.120000000003</v>
      </c>
      <c r="I59" s="360">
        <f>+'P POR EJERCER '!N43</f>
        <v>0</v>
      </c>
      <c r="J59" s="360">
        <f>+'P POR EJERCER '!Q43</f>
        <v>0</v>
      </c>
      <c r="K59" s="360">
        <f t="shared" ref="K59" si="23">+G59-H59-I59-J59</f>
        <v>0</v>
      </c>
      <c r="R59" s="52"/>
      <c r="S59" s="52"/>
    </row>
    <row r="60" spans="1:19" ht="31.5" customHeight="1">
      <c r="A60" s="714">
        <f>+'P POR EJERCER '!B44</f>
        <v>4001</v>
      </c>
      <c r="B60" s="714">
        <f>+'P POR EJERCER '!C44</f>
        <v>3171</v>
      </c>
      <c r="C60" s="831" t="str">
        <f>+'P POR EJERCER '!D44</f>
        <v>Servicios de acceso de Internet, redes y procesamiento de información</v>
      </c>
      <c r="D60" s="360">
        <f>+'P POR EJERCER '!E44</f>
        <v>1515000</v>
      </c>
      <c r="E60" s="360">
        <f>+'P POR EJERCER '!F44</f>
        <v>0</v>
      </c>
      <c r="F60" s="360">
        <f>+'P POR EJERCER '!G44</f>
        <v>643001.67999999993</v>
      </c>
      <c r="G60" s="360">
        <f>+'P POR EJERCER '!H44</f>
        <v>871998.32000000007</v>
      </c>
      <c r="H60" s="360">
        <f>+'P POR EJERCER '!O44</f>
        <v>871998.21</v>
      </c>
      <c r="I60" s="360">
        <f>+'P POR EJERCER '!N44</f>
        <v>0</v>
      </c>
      <c r="J60" s="360">
        <f>+'P POR EJERCER '!Q44</f>
        <v>0</v>
      </c>
      <c r="K60" s="360">
        <f t="shared" ref="K60:K65" si="24">+G60-H60-I60-J60</f>
        <v>0.11000000010244548</v>
      </c>
      <c r="M60" s="13"/>
      <c r="N60" s="22"/>
      <c r="O60" s="52"/>
      <c r="P60" s="52"/>
      <c r="R60" s="52"/>
      <c r="S60" s="52"/>
    </row>
    <row r="61" spans="1:19" ht="25.2" customHeight="1">
      <c r="A61" s="714">
        <f>+'P POR EJERCER '!B45</f>
        <v>4001</v>
      </c>
      <c r="B61" s="714">
        <f>+'P POR EJERCER '!C45</f>
        <v>3271</v>
      </c>
      <c r="C61" s="831" t="str">
        <f>+'P POR EJERCER '!D45</f>
        <v>Arrendamiento de activos intangibles</v>
      </c>
      <c r="D61" s="360">
        <f>+'P POR EJERCER '!E45</f>
        <v>115000</v>
      </c>
      <c r="E61" s="360">
        <f>+'P POR EJERCER '!F45</f>
        <v>20436.28</v>
      </c>
      <c r="F61" s="360">
        <f>+'P POR EJERCER '!G45</f>
        <v>1124.52</v>
      </c>
      <c r="G61" s="360">
        <f>+'P POR EJERCER '!H45</f>
        <v>134311.76</v>
      </c>
      <c r="H61" s="360">
        <f>+'P POR EJERCER '!O45</f>
        <v>134311.76</v>
      </c>
      <c r="I61" s="360">
        <f>+'P POR EJERCER '!N45</f>
        <v>0</v>
      </c>
      <c r="J61" s="360">
        <f>+'P POR EJERCER '!Q45</f>
        <v>0</v>
      </c>
      <c r="K61" s="360">
        <f t="shared" si="24"/>
        <v>0</v>
      </c>
    </row>
    <row r="62" spans="1:19" ht="33.6" customHeight="1">
      <c r="A62" s="714">
        <f>+'P POR EJERCER '!B46</f>
        <v>4001</v>
      </c>
      <c r="B62" s="714">
        <f>+'P POR EJERCER '!C46</f>
        <v>3461</v>
      </c>
      <c r="C62" s="831" t="str">
        <f>+'P POR EJERCER '!D46</f>
        <v>Almacenaje, envase y embalaje</v>
      </c>
      <c r="D62" s="360">
        <f>+'P POR EJERCER '!E46</f>
        <v>20000</v>
      </c>
      <c r="E62" s="360">
        <f>+'P POR EJERCER '!F46</f>
        <v>0</v>
      </c>
      <c r="F62" s="360">
        <f>+'P POR EJERCER '!G46</f>
        <v>5000</v>
      </c>
      <c r="G62" s="360">
        <f>+'P POR EJERCER '!H46</f>
        <v>15000</v>
      </c>
      <c r="H62" s="360">
        <f>+'P POR EJERCER '!O46</f>
        <v>13832.86</v>
      </c>
      <c r="I62" s="360">
        <f>+'P POR EJERCER '!N46</f>
        <v>0</v>
      </c>
      <c r="J62" s="360">
        <f>+'P POR EJERCER '!Q46</f>
        <v>0</v>
      </c>
      <c r="K62" s="360">
        <f t="shared" si="24"/>
        <v>1167.1399999999994</v>
      </c>
    </row>
    <row r="63" spans="1:19" ht="21.6" customHeight="1">
      <c r="A63" s="714">
        <f>+'P POR EJERCER '!B47</f>
        <v>4001</v>
      </c>
      <c r="B63" s="714">
        <f>+'P POR EJERCER '!C47</f>
        <v>3571</v>
      </c>
      <c r="C63" s="831" t="str">
        <f>+'P POR EJERCER '!D47</f>
        <v>Instalación, reparación y mantenimiento de maquinaria, otros equipos y herramienta</v>
      </c>
      <c r="D63" s="360">
        <f>+'P POR EJERCER '!E47</f>
        <v>60000</v>
      </c>
      <c r="E63" s="360">
        <f>+'P POR EJERCER '!F47</f>
        <v>0</v>
      </c>
      <c r="F63" s="360">
        <f>+'P POR EJERCER '!G47</f>
        <v>15436.28</v>
      </c>
      <c r="G63" s="360">
        <f>+'P POR EJERCER '!H47</f>
        <v>44563.72</v>
      </c>
      <c r="H63" s="360">
        <f>+'P POR EJERCER '!O47</f>
        <v>44563.72</v>
      </c>
      <c r="I63" s="360">
        <f>+'P POR EJERCER '!N47</f>
        <v>0</v>
      </c>
      <c r="J63" s="360">
        <f>+'P POR EJERCER '!Q47</f>
        <v>0</v>
      </c>
      <c r="K63" s="360">
        <f t="shared" si="24"/>
        <v>0</v>
      </c>
    </row>
    <row r="64" spans="1:19" ht="24.6" customHeight="1">
      <c r="A64" s="714">
        <f>+'P POR EJERCER '!B48</f>
        <v>4001</v>
      </c>
      <c r="B64" s="714">
        <f>+'P POR EJERCER '!C48</f>
        <v>5151</v>
      </c>
      <c r="C64" s="831" t="str">
        <f>+'P POR EJERCER '!D48</f>
        <v>Equipo de cómputo y de tecnologías de la información</v>
      </c>
      <c r="D64" s="360">
        <f>+'P POR EJERCER '!E48</f>
        <v>0</v>
      </c>
      <c r="E64" s="360">
        <f>+'P POR EJERCER '!F48</f>
        <v>50000</v>
      </c>
      <c r="F64" s="360">
        <f>+'P POR EJERCER '!G48</f>
        <v>50.01</v>
      </c>
      <c r="G64" s="360">
        <f>+'P POR EJERCER '!H48</f>
        <v>49949.99</v>
      </c>
      <c r="H64" s="360">
        <f>+'P POR EJERCER '!O48</f>
        <v>49949.99</v>
      </c>
      <c r="I64" s="360">
        <f>+'P POR EJERCER '!N48</f>
        <v>0</v>
      </c>
      <c r="J64" s="360">
        <f>+'P POR EJERCER '!Q48</f>
        <v>0</v>
      </c>
      <c r="K64" s="360">
        <f t="shared" ref="K64" si="25">+G64-H64-I64-J64</f>
        <v>0</v>
      </c>
    </row>
    <row r="65" spans="1:22" ht="33.6" customHeight="1">
      <c r="A65" s="714">
        <f>+'P POR EJERCER '!B49</f>
        <v>4001</v>
      </c>
      <c r="B65" s="714">
        <f>+'P POR EJERCER '!C49</f>
        <v>5971</v>
      </c>
      <c r="C65" s="831" t="str">
        <f>+'P POR EJERCER '!D49</f>
        <v>Licencias informáticas e intelectuales</v>
      </c>
      <c r="D65" s="360">
        <f>+'P POR EJERCER '!E49</f>
        <v>740000</v>
      </c>
      <c r="E65" s="360">
        <f>+'P POR EJERCER '!F49</f>
        <v>0</v>
      </c>
      <c r="F65" s="360">
        <f>+'P POR EJERCER '!G49</f>
        <v>429374.04</v>
      </c>
      <c r="G65" s="360">
        <f>+'P POR EJERCER '!H49</f>
        <v>310625.96000000002</v>
      </c>
      <c r="H65" s="360">
        <f>+'P POR EJERCER '!O49</f>
        <v>310625.96000000002</v>
      </c>
      <c r="I65" s="360">
        <f>+'P POR EJERCER '!N49</f>
        <v>0</v>
      </c>
      <c r="J65" s="360">
        <f>+'P POR EJERCER '!Q49</f>
        <v>0</v>
      </c>
      <c r="K65" s="360">
        <f t="shared" si="24"/>
        <v>0</v>
      </c>
    </row>
    <row r="66" spans="1:22" ht="21" customHeight="1">
      <c r="A66" s="60"/>
      <c r="B66" s="60"/>
      <c r="C66" s="59" t="s">
        <v>161</v>
      </c>
      <c r="D66" s="361">
        <f t="shared" ref="D66:K66" si="26">SUM(D59:D65)</f>
        <v>2500000</v>
      </c>
      <c r="E66" s="361">
        <f t="shared" si="26"/>
        <v>70436.28</v>
      </c>
      <c r="F66" s="361">
        <f t="shared" si="26"/>
        <v>1094321.4099999999</v>
      </c>
      <c r="G66" s="361">
        <f t="shared" si="26"/>
        <v>1476114.87</v>
      </c>
      <c r="H66" s="361">
        <f t="shared" si="26"/>
        <v>1474947.6199999999</v>
      </c>
      <c r="I66" s="361">
        <f t="shared" si="26"/>
        <v>0</v>
      </c>
      <c r="J66" s="361">
        <f t="shared" si="26"/>
        <v>0</v>
      </c>
      <c r="K66" s="361">
        <f t="shared" si="26"/>
        <v>1167.2500000001019</v>
      </c>
    </row>
    <row r="67" spans="1:22" ht="22.5" customHeight="1">
      <c r="A67" s="60"/>
      <c r="B67" s="60"/>
      <c r="C67" s="61"/>
      <c r="D67" s="61"/>
      <c r="E67" s="61"/>
      <c r="F67" s="61"/>
      <c r="G67" s="75"/>
      <c r="H67" s="75"/>
      <c r="I67" s="75"/>
      <c r="J67" s="75"/>
      <c r="K67" s="75"/>
    </row>
    <row r="68" spans="1:22" ht="15.75" customHeight="1">
      <c r="A68" s="60"/>
      <c r="B68" s="60"/>
      <c r="C68" s="65" t="s">
        <v>2</v>
      </c>
      <c r="D68" s="24">
        <f t="shared" ref="D68:K68" si="27">+D66</f>
        <v>2500000</v>
      </c>
      <c r="E68" s="24">
        <f t="shared" si="27"/>
        <v>70436.28</v>
      </c>
      <c r="F68" s="24">
        <f t="shared" si="27"/>
        <v>1094321.4099999999</v>
      </c>
      <c r="G68" s="24">
        <f t="shared" si="27"/>
        <v>1476114.87</v>
      </c>
      <c r="H68" s="24">
        <f t="shared" si="27"/>
        <v>1474947.6199999999</v>
      </c>
      <c r="I68" s="24">
        <f t="shared" si="27"/>
        <v>0</v>
      </c>
      <c r="J68" s="24">
        <f t="shared" si="27"/>
        <v>0</v>
      </c>
      <c r="K68" s="24">
        <f t="shared" si="27"/>
        <v>1167.2500000001019</v>
      </c>
    </row>
    <row r="69" spans="1:22" ht="28.5" customHeight="1">
      <c r="A69" s="60"/>
      <c r="B69" s="60"/>
      <c r="C69" s="61"/>
      <c r="D69" s="816">
        <f>+'P POR EJERCER '!E50</f>
        <v>2500000</v>
      </c>
      <c r="E69" s="816">
        <f>+'P POR EJERCER '!F50</f>
        <v>70436.28</v>
      </c>
      <c r="F69" s="816">
        <f>+'P POR EJERCER '!G50</f>
        <v>1094321.4099999999</v>
      </c>
      <c r="G69" s="816">
        <f>+'P POR EJERCER '!H50</f>
        <v>1476114.87</v>
      </c>
      <c r="H69" s="816">
        <f>+'P POR EJERCER '!O50</f>
        <v>1474947.6199999999</v>
      </c>
      <c r="I69" s="816">
        <f>+'P POR EJERCER '!N50</f>
        <v>0</v>
      </c>
      <c r="J69" s="816">
        <f>+'P POR EJERCER '!Q50</f>
        <v>0</v>
      </c>
      <c r="K69" s="816">
        <f>+'P POR EJERCER '!P50</f>
        <v>1167.2500000001019</v>
      </c>
      <c r="M69" s="13"/>
      <c r="N69" s="22"/>
      <c r="O69" s="52"/>
      <c r="P69" s="52"/>
    </row>
    <row r="70" spans="1:22" ht="43.2" customHeight="1">
      <c r="A70" s="68" t="s">
        <v>162</v>
      </c>
      <c r="B70" s="60"/>
      <c r="C70" s="61"/>
      <c r="D70" s="816">
        <f>+D68-D69</f>
        <v>0</v>
      </c>
      <c r="E70" s="816">
        <f t="shared" ref="E70:K70" si="28">+E68-E69</f>
        <v>0</v>
      </c>
      <c r="F70" s="816">
        <f t="shared" si="28"/>
        <v>0</v>
      </c>
      <c r="G70" s="816">
        <f t="shared" si="28"/>
        <v>0</v>
      </c>
      <c r="H70" s="816">
        <f t="shared" si="28"/>
        <v>0</v>
      </c>
      <c r="I70" s="816">
        <f t="shared" si="28"/>
        <v>0</v>
      </c>
      <c r="J70" s="816">
        <f t="shared" si="28"/>
        <v>0</v>
      </c>
      <c r="K70" s="816">
        <f t="shared" si="28"/>
        <v>0</v>
      </c>
      <c r="M70" s="13"/>
      <c r="N70" s="22"/>
      <c r="O70" s="52"/>
      <c r="P70" s="52"/>
    </row>
    <row r="71" spans="1:22" ht="26.55" customHeight="1">
      <c r="A71" s="68" t="s">
        <v>1210</v>
      </c>
      <c r="B71" s="60"/>
      <c r="C71" s="61"/>
      <c r="D71" s="827"/>
      <c r="E71" s="827"/>
      <c r="F71" s="827"/>
      <c r="G71" s="827"/>
      <c r="H71" s="827"/>
      <c r="I71" s="827"/>
      <c r="J71" s="827"/>
      <c r="K71" s="827"/>
      <c r="M71" s="13"/>
      <c r="N71" s="22"/>
      <c r="O71" s="52"/>
      <c r="P71" s="52"/>
    </row>
    <row r="72" spans="1:22" ht="28.2" customHeight="1">
      <c r="A72" s="60"/>
      <c r="B72" s="60"/>
      <c r="C72" s="61"/>
      <c r="D72" s="61"/>
      <c r="E72" s="61"/>
      <c r="F72" s="61"/>
      <c r="G72" s="75"/>
      <c r="H72" s="75"/>
      <c r="I72" s="75"/>
      <c r="J72" s="75"/>
      <c r="K72" s="75"/>
      <c r="M72" s="13"/>
      <c r="N72" s="22"/>
      <c r="O72" s="52"/>
      <c r="P72" s="52"/>
    </row>
    <row r="73" spans="1:22" ht="28.2" customHeight="1">
      <c r="A73" s="53">
        <v>5001</v>
      </c>
      <c r="B73" s="1217" t="s">
        <v>1199</v>
      </c>
      <c r="C73" s="1217"/>
      <c r="D73" s="378"/>
      <c r="E73" s="378"/>
      <c r="F73" s="378"/>
      <c r="G73" s="54"/>
      <c r="H73" s="54"/>
      <c r="I73" s="55"/>
      <c r="J73" s="55"/>
      <c r="K73" s="55"/>
      <c r="M73" s="13"/>
      <c r="N73" s="22"/>
      <c r="O73" s="52"/>
      <c r="P73" s="52"/>
    </row>
    <row r="74" spans="1:22" ht="28.2" customHeight="1">
      <c r="A74" s="714">
        <f>+'P POR EJERCER '!B53</f>
        <v>5001</v>
      </c>
      <c r="B74" s="714">
        <f>+'P POR EJERCER '!C53</f>
        <v>1131</v>
      </c>
      <c r="C74" s="834" t="str">
        <f>+'P POR EJERCER '!D53</f>
        <v>Sueldos base al personal permanente</v>
      </c>
      <c r="D74" s="360">
        <f>+'P POR EJERCER '!E53</f>
        <v>21190027.920000002</v>
      </c>
      <c r="E74" s="360">
        <f>+'P POR EJERCER '!F53</f>
        <v>0</v>
      </c>
      <c r="F74" s="360">
        <f>+'P POR EJERCER '!G53</f>
        <v>543213.27</v>
      </c>
      <c r="G74" s="360">
        <f>+'P POR EJERCER '!H53</f>
        <v>20646814.650000002</v>
      </c>
      <c r="H74" s="360">
        <f>+'P POR EJERCER '!O53</f>
        <v>20646814.649999999</v>
      </c>
      <c r="I74" s="360">
        <f>+'P POR EJERCER '!N53</f>
        <v>0</v>
      </c>
      <c r="J74" s="360">
        <f>+'P POR EJERCER '!Q53</f>
        <v>0</v>
      </c>
      <c r="K74" s="360">
        <f t="shared" ref="K74:K90" si="29">+G74-H74-I74-J74</f>
        <v>3.7252902984619141E-9</v>
      </c>
      <c r="M74" s="13"/>
      <c r="N74" s="22"/>
      <c r="O74" s="52"/>
      <c r="P74" s="52"/>
    </row>
    <row r="75" spans="1:22" ht="28.2" customHeight="1">
      <c r="A75" s="714">
        <f>+'P POR EJERCER '!B54</f>
        <v>5001</v>
      </c>
      <c r="B75" s="714">
        <f>+'P POR EJERCER '!C54</f>
        <v>1311</v>
      </c>
      <c r="C75" s="831" t="str">
        <f>+'P POR EJERCER '!D54</f>
        <v>Prima quinquenal por años de servicios efectivos prestados</v>
      </c>
      <c r="D75" s="360">
        <f>+'P POR EJERCER '!E54</f>
        <v>741374.4</v>
      </c>
      <c r="E75" s="360">
        <f>+'P POR EJERCER '!F54</f>
        <v>0</v>
      </c>
      <c r="F75" s="360">
        <f>+'P POR EJERCER '!G54</f>
        <v>350974.56</v>
      </c>
      <c r="G75" s="360">
        <f>+'P POR EJERCER '!H54</f>
        <v>390399.84</v>
      </c>
      <c r="H75" s="360">
        <f>+'P POR EJERCER '!O54</f>
        <v>387648.69</v>
      </c>
      <c r="I75" s="360">
        <f>+'P POR EJERCER '!N54</f>
        <v>0</v>
      </c>
      <c r="J75" s="360">
        <f>+'P POR EJERCER '!Q54</f>
        <v>0</v>
      </c>
      <c r="K75" s="360">
        <f t="shared" si="29"/>
        <v>2751.1500000000233</v>
      </c>
      <c r="M75" s="13"/>
      <c r="N75" s="22"/>
      <c r="O75" s="52"/>
      <c r="P75" s="52"/>
    </row>
    <row r="76" spans="1:22" ht="36" customHeight="1">
      <c r="A76" s="714">
        <f>+'P POR EJERCER '!B55</f>
        <v>5001</v>
      </c>
      <c r="B76" s="714">
        <f>+'P POR EJERCER '!C55</f>
        <v>1321</v>
      </c>
      <c r="C76" s="834" t="str">
        <f>+'P POR EJERCER '!D55</f>
        <v>Prima de vacaciones</v>
      </c>
      <c r="D76" s="360">
        <f>+'P POR EJERCER '!E55</f>
        <v>353167.13</v>
      </c>
      <c r="E76" s="360">
        <f>+'P POR EJERCER '!F55</f>
        <v>556105.88</v>
      </c>
      <c r="F76" s="360">
        <f>+'P POR EJERCER '!G55</f>
        <v>9272.77</v>
      </c>
      <c r="G76" s="360">
        <f>+'P POR EJERCER '!H55</f>
        <v>900000.24</v>
      </c>
      <c r="H76" s="360">
        <f>+'P POR EJERCER '!O55</f>
        <v>896866.95</v>
      </c>
      <c r="I76" s="360">
        <f>+'P POR EJERCER '!N55</f>
        <v>0</v>
      </c>
      <c r="J76" s="360">
        <f>+'P POR EJERCER '!Q55</f>
        <v>0</v>
      </c>
      <c r="K76" s="360">
        <f t="shared" si="29"/>
        <v>3133.2900000000373</v>
      </c>
      <c r="M76" s="13"/>
      <c r="N76" s="22"/>
      <c r="O76" s="52"/>
      <c r="P76" s="52"/>
    </row>
    <row r="77" spans="1:22" s="16" customFormat="1" ht="34.5" customHeight="1">
      <c r="A77" s="714">
        <f>+'P POR EJERCER '!B56</f>
        <v>5001</v>
      </c>
      <c r="B77" s="714">
        <f>+'P POR EJERCER '!C56</f>
        <v>1323</v>
      </c>
      <c r="C77" s="834" t="str">
        <f>+'P POR EJERCER '!D56</f>
        <v>Gratificación de fin de año</v>
      </c>
      <c r="D77" s="360">
        <f>+'P POR EJERCER '!E56</f>
        <v>10553385.9</v>
      </c>
      <c r="E77" s="360">
        <f>+'P POR EJERCER '!F56</f>
        <v>0</v>
      </c>
      <c r="F77" s="360">
        <f>+'P POR EJERCER '!G56</f>
        <v>250288.57</v>
      </c>
      <c r="G77" s="360">
        <f>+'P POR EJERCER '!H56</f>
        <v>10303097.33</v>
      </c>
      <c r="H77" s="360">
        <f>+'P POR EJERCER '!O56</f>
        <v>10299146.619999999</v>
      </c>
      <c r="I77" s="360">
        <f>+'P POR EJERCER '!N56</f>
        <v>0</v>
      </c>
      <c r="J77" s="360">
        <f>+'P POR EJERCER '!Q56</f>
        <v>0</v>
      </c>
      <c r="K77" s="360">
        <f t="shared" si="29"/>
        <v>3950.7100000008941</v>
      </c>
      <c r="L77" s="12"/>
      <c r="M77" s="13"/>
      <c r="N77" s="23"/>
      <c r="T77" s="17"/>
      <c r="U77" s="17"/>
      <c r="V77" s="17"/>
    </row>
    <row r="78" spans="1:22" s="16" customFormat="1" ht="27" customHeight="1">
      <c r="A78" s="714">
        <f>+'P POR EJERCER '!B57</f>
        <v>5001</v>
      </c>
      <c r="B78" s="714">
        <f>+'P POR EJERCER '!C57</f>
        <v>1411</v>
      </c>
      <c r="C78" s="834" t="str">
        <f>+'P POR EJERCER '!D57</f>
        <v>Aportaciones a instituciones de seguridad social</v>
      </c>
      <c r="D78" s="360">
        <f>+'P POR EJERCER '!E57</f>
        <v>2186560.81</v>
      </c>
      <c r="E78" s="360">
        <f>+'P POR EJERCER '!F57</f>
        <v>0</v>
      </c>
      <c r="F78" s="360">
        <f>+'P POR EJERCER '!G57</f>
        <v>124550</v>
      </c>
      <c r="G78" s="360">
        <f>+'P POR EJERCER '!H57</f>
        <v>2062010.81</v>
      </c>
      <c r="H78" s="360">
        <f>+'P POR EJERCER '!O57</f>
        <v>2058491.33</v>
      </c>
      <c r="I78" s="360">
        <f>+'P POR EJERCER '!N57</f>
        <v>0</v>
      </c>
      <c r="J78" s="360">
        <f>+'P POR EJERCER '!Q57</f>
        <v>0</v>
      </c>
      <c r="K78" s="360">
        <f t="shared" si="29"/>
        <v>3519.4799999999814</v>
      </c>
      <c r="L78" s="12"/>
      <c r="M78" s="13"/>
      <c r="N78" s="23"/>
      <c r="T78" s="17"/>
      <c r="U78" s="17"/>
      <c r="V78" s="17"/>
    </row>
    <row r="79" spans="1:22" s="16" customFormat="1" ht="26.25" customHeight="1">
      <c r="A79" s="714">
        <f>+'P POR EJERCER '!B58</f>
        <v>5001</v>
      </c>
      <c r="B79" s="714">
        <f>+'P POR EJERCER '!C58</f>
        <v>1421</v>
      </c>
      <c r="C79" s="834" t="str">
        <f>+'P POR EJERCER '!D58</f>
        <v>Aportaciones a fondos de vivienda</v>
      </c>
      <c r="D79" s="360">
        <f>+'P POR EJERCER '!E58</f>
        <v>1096570.1200000001</v>
      </c>
      <c r="E79" s="360">
        <f>+'P POR EJERCER '!F58</f>
        <v>0</v>
      </c>
      <c r="F79" s="360">
        <f>+'P POR EJERCER '!G58</f>
        <v>55620.78</v>
      </c>
      <c r="G79" s="360">
        <f>+'P POR EJERCER '!H58</f>
        <v>1040949.3400000001</v>
      </c>
      <c r="H79" s="360">
        <f>+'P POR EJERCER '!O58</f>
        <v>1032326.79</v>
      </c>
      <c r="I79" s="360">
        <f>+'P POR EJERCER '!N58</f>
        <v>0</v>
      </c>
      <c r="J79" s="360">
        <f>+'P POR EJERCER '!Q58</f>
        <v>0</v>
      </c>
      <c r="K79" s="360">
        <f t="shared" si="29"/>
        <v>8622.5500000000466</v>
      </c>
      <c r="L79" s="12"/>
      <c r="M79" s="375"/>
      <c r="N79" s="23"/>
      <c r="T79" s="17"/>
      <c r="U79" s="17"/>
      <c r="V79" s="17"/>
    </row>
    <row r="80" spans="1:22" s="16" customFormat="1" ht="48.75" customHeight="1">
      <c r="A80" s="714">
        <f>+'P POR EJERCER '!B59</f>
        <v>5001</v>
      </c>
      <c r="B80" s="714">
        <f>+'P POR EJERCER '!C59</f>
        <v>1431</v>
      </c>
      <c r="C80" s="831" t="str">
        <f>+'P POR EJERCER '!D59</f>
        <v>Aportaciones al sistema para el retiro o a la administradora de fondos para el retiro y ahorro solidario</v>
      </c>
      <c r="D80" s="360">
        <f>+'P POR EJERCER '!E59</f>
        <v>2067034.67</v>
      </c>
      <c r="E80" s="360">
        <f>+'P POR EJERCER '!F59</f>
        <v>11384.9</v>
      </c>
      <c r="F80" s="360">
        <f>+'P POR EJERCER '!G59</f>
        <v>413025.64</v>
      </c>
      <c r="G80" s="360">
        <f>+'P POR EJERCER '!H59</f>
        <v>1665393.9299999997</v>
      </c>
      <c r="H80" s="360">
        <f>+'P POR EJERCER '!O59</f>
        <v>1665393.93</v>
      </c>
      <c r="I80" s="360">
        <f>+'P POR EJERCER '!N59</f>
        <v>0</v>
      </c>
      <c r="J80" s="360">
        <f>+'P POR EJERCER '!Q59</f>
        <v>0</v>
      </c>
      <c r="K80" s="360">
        <f t="shared" si="29"/>
        <v>-2.3283064365386963E-10</v>
      </c>
      <c r="L80" s="12"/>
      <c r="M80" s="375"/>
      <c r="N80" s="23"/>
      <c r="T80" s="17"/>
      <c r="U80" s="17"/>
      <c r="V80" s="17"/>
    </row>
    <row r="81" spans="1:22" s="16" customFormat="1" ht="49.5" customHeight="1">
      <c r="A81" s="714">
        <f>+'P POR EJERCER '!B60</f>
        <v>5001</v>
      </c>
      <c r="B81" s="714">
        <f>+'P POR EJERCER '!C60</f>
        <v>1441</v>
      </c>
      <c r="C81" s="834" t="str">
        <f>+'P POR EJERCER '!D60</f>
        <v>Primas por seguro de vida del personal civil</v>
      </c>
      <c r="D81" s="360">
        <f>+'P POR EJERCER '!E60</f>
        <v>2640456.88</v>
      </c>
      <c r="E81" s="360">
        <f>+'P POR EJERCER '!F60</f>
        <v>0.47</v>
      </c>
      <c r="F81" s="360">
        <f>+'P POR EJERCER '!G60</f>
        <v>63903.69</v>
      </c>
      <c r="G81" s="360">
        <f>+'P POR EJERCER '!H60</f>
        <v>2576553.66</v>
      </c>
      <c r="H81" s="360">
        <f>+'P POR EJERCER '!O60</f>
        <v>2576553.66</v>
      </c>
      <c r="I81" s="360">
        <f>+'P POR EJERCER '!N60</f>
        <v>0</v>
      </c>
      <c r="J81" s="360">
        <f>+'P POR EJERCER '!Q60</f>
        <v>0</v>
      </c>
      <c r="K81" s="360">
        <f t="shared" si="29"/>
        <v>0</v>
      </c>
      <c r="L81" s="12"/>
      <c r="M81" s="375"/>
      <c r="N81" s="23"/>
      <c r="T81" s="17"/>
      <c r="U81" s="17"/>
      <c r="V81" s="17"/>
    </row>
    <row r="82" spans="1:22" s="16" customFormat="1" ht="41.25" customHeight="1">
      <c r="A82" s="714">
        <f>+'P POR EJERCER '!B61</f>
        <v>5001</v>
      </c>
      <c r="B82" s="714">
        <f>+'P POR EJERCER '!C61</f>
        <v>1521</v>
      </c>
      <c r="C82" s="834" t="str">
        <f>+'P POR EJERCER '!D61</f>
        <v>Liquidaciones por indemnizaciones y por sueldos y salarios caídos</v>
      </c>
      <c r="D82" s="360">
        <f>+'P POR EJERCER '!E61</f>
        <v>3478463.33</v>
      </c>
      <c r="E82" s="360">
        <f>+'P POR EJERCER '!F61</f>
        <v>568948.54</v>
      </c>
      <c r="F82" s="360">
        <f>+'P POR EJERCER '!G61</f>
        <v>521303.55</v>
      </c>
      <c r="G82" s="360">
        <f>+'P POR EJERCER '!H61</f>
        <v>3526108.3200000003</v>
      </c>
      <c r="H82" s="360">
        <f>+'P POR EJERCER '!O61</f>
        <v>3338734.58</v>
      </c>
      <c r="I82" s="360">
        <f>+'P POR EJERCER '!N61</f>
        <v>0</v>
      </c>
      <c r="J82" s="360">
        <f>+'P POR EJERCER '!Q61</f>
        <v>0</v>
      </c>
      <c r="K82" s="360">
        <f>+G82-H82-I82-J82</f>
        <v>187373.74000000022</v>
      </c>
      <c r="L82" s="12"/>
      <c r="M82" s="375"/>
      <c r="N82" s="23"/>
      <c r="T82" s="17"/>
      <c r="U82" s="17"/>
      <c r="V82" s="17"/>
    </row>
    <row r="83" spans="1:22" s="16" customFormat="1" ht="34.5" customHeight="1">
      <c r="A83" s="714">
        <f>+'P POR EJERCER '!B62</f>
        <v>5001</v>
      </c>
      <c r="B83" s="714">
        <f>+'P POR EJERCER '!C62</f>
        <v>1541</v>
      </c>
      <c r="C83" s="834" t="str">
        <f>+'P POR EJERCER '!D62</f>
        <v>Vales</v>
      </c>
      <c r="D83" s="360">
        <f>+'P POR EJERCER '!E62</f>
        <v>0</v>
      </c>
      <c r="E83" s="360">
        <f>+'P POR EJERCER '!F62</f>
        <v>2100000</v>
      </c>
      <c r="F83" s="360">
        <f>+'P POR EJERCER '!G62</f>
        <v>0</v>
      </c>
      <c r="G83" s="360">
        <f>+'P POR EJERCER '!H62</f>
        <v>2100000</v>
      </c>
      <c r="H83" s="360">
        <f>+'P POR EJERCER '!O62</f>
        <v>2070000</v>
      </c>
      <c r="I83" s="360">
        <f>+'P POR EJERCER '!N62</f>
        <v>0</v>
      </c>
      <c r="J83" s="360">
        <f>+'P POR EJERCER '!Q62</f>
        <v>0</v>
      </c>
      <c r="K83" s="360">
        <f>+G83-H83-I83-J83</f>
        <v>30000</v>
      </c>
      <c r="L83" s="12"/>
      <c r="M83" s="375"/>
      <c r="N83" s="23"/>
      <c r="T83" s="17"/>
      <c r="U83" s="17"/>
      <c r="V83" s="17"/>
    </row>
    <row r="84" spans="1:22" s="16" customFormat="1" ht="33.75" customHeight="1">
      <c r="A84" s="714">
        <f>+'P POR EJERCER '!B63</f>
        <v>5001</v>
      </c>
      <c r="B84" s="714">
        <f>+'P POR EJERCER '!C63</f>
        <v>1543</v>
      </c>
      <c r="C84" s="834" t="str">
        <f>+'P POR EJERCER '!D63</f>
        <v>Estancias de Desarrollo Infantil</v>
      </c>
      <c r="D84" s="360">
        <f>+'P POR EJERCER '!E63</f>
        <v>300000</v>
      </c>
      <c r="E84" s="360">
        <f>+'P POR EJERCER '!F63</f>
        <v>0</v>
      </c>
      <c r="F84" s="360">
        <f>+'P POR EJERCER '!G63</f>
        <v>236689.36</v>
      </c>
      <c r="G84" s="360">
        <f>+'P POR EJERCER '!H63</f>
        <v>63310.640000000014</v>
      </c>
      <c r="H84" s="360">
        <f>+'P POR EJERCER '!O63</f>
        <v>63310.64</v>
      </c>
      <c r="I84" s="360">
        <f>+'P POR EJERCER '!N63</f>
        <v>0</v>
      </c>
      <c r="J84" s="360">
        <f>+'P POR EJERCER '!Q63</f>
        <v>0</v>
      </c>
      <c r="K84" s="360">
        <f t="shared" si="29"/>
        <v>1.4551915228366852E-11</v>
      </c>
      <c r="L84" s="12"/>
      <c r="M84" s="376"/>
      <c r="N84" s="23"/>
      <c r="T84" s="17"/>
      <c r="U84" s="17"/>
      <c r="V84" s="17"/>
    </row>
    <row r="85" spans="1:22" s="16" customFormat="1" ht="31.2" customHeight="1">
      <c r="A85" s="714">
        <f>+'P POR EJERCER '!B64</f>
        <v>5001</v>
      </c>
      <c r="B85" s="714">
        <f>+'P POR EJERCER '!C64</f>
        <v>1544</v>
      </c>
      <c r="C85" s="72" t="str">
        <f>+'P POR EJERCER '!D64</f>
        <v>Asignaciones para requerimiento de cargos de servidores públicos de nivel técnico operativo, de confianza y personal de la rama médica.</v>
      </c>
      <c r="D85" s="360">
        <f>+'P POR EJERCER '!E64</f>
        <v>24528000</v>
      </c>
      <c r="E85" s="360">
        <f>+'P POR EJERCER '!F64</f>
        <v>45000</v>
      </c>
      <c r="F85" s="360">
        <f>+'P POR EJERCER '!G64</f>
        <v>972100</v>
      </c>
      <c r="G85" s="360">
        <f>+'P POR EJERCER '!H64</f>
        <v>23600900</v>
      </c>
      <c r="H85" s="360">
        <f>+'P POR EJERCER '!O64</f>
        <v>23600900</v>
      </c>
      <c r="I85" s="360">
        <f>+'P POR EJERCER '!N64</f>
        <v>0</v>
      </c>
      <c r="J85" s="360">
        <f>+'P POR EJERCER '!Q64</f>
        <v>0</v>
      </c>
      <c r="K85" s="360">
        <f t="shared" si="29"/>
        <v>0</v>
      </c>
      <c r="L85" s="12"/>
      <c r="M85" s="13"/>
      <c r="N85" s="22"/>
      <c r="O85" s="52"/>
      <c r="P85" s="52"/>
      <c r="T85" s="17"/>
      <c r="U85" s="17"/>
      <c r="V85" s="17"/>
    </row>
    <row r="86" spans="1:22" s="16" customFormat="1" ht="32.25" customHeight="1">
      <c r="A86" s="714">
        <f>+'P POR EJERCER '!B65</f>
        <v>5001</v>
      </c>
      <c r="B86" s="714">
        <f>+'P POR EJERCER '!C65</f>
        <v>1547</v>
      </c>
      <c r="C86" s="72" t="str">
        <f>+'P POR EJERCER '!D65</f>
        <v>Asignaciones conmemorativas</v>
      </c>
      <c r="D86" s="360">
        <f>+'P POR EJERCER '!E65</f>
        <v>0</v>
      </c>
      <c r="E86" s="360">
        <f>+'P POR EJERCER '!F65</f>
        <v>1635000</v>
      </c>
      <c r="F86" s="360">
        <f>+'P POR EJERCER '!G65</f>
        <v>22500</v>
      </c>
      <c r="G86" s="360">
        <f>+'P POR EJERCER '!H65</f>
        <v>1612500</v>
      </c>
      <c r="H86" s="360">
        <f>+'P POR EJERCER '!O65</f>
        <v>1612500</v>
      </c>
      <c r="I86" s="360">
        <f>+'P POR EJERCER '!N65</f>
        <v>0</v>
      </c>
      <c r="J86" s="360">
        <f>+'P POR EJERCER '!Q65</f>
        <v>0</v>
      </c>
      <c r="K86" s="360">
        <f t="shared" ref="K86" si="30">+G86-H86-I86-J86</f>
        <v>0</v>
      </c>
      <c r="L86" s="12"/>
      <c r="M86" s="13"/>
      <c r="N86" s="22"/>
      <c r="O86" s="52"/>
      <c r="P86" s="52"/>
      <c r="T86" s="17"/>
      <c r="U86" s="17"/>
      <c r="V86" s="17"/>
    </row>
    <row r="87" spans="1:22" s="16" customFormat="1" ht="33.9" customHeight="1">
      <c r="A87" s="714">
        <f>+'P POR EJERCER '!B66</f>
        <v>5001</v>
      </c>
      <c r="B87" s="714">
        <f>+'P POR EJERCER '!C66</f>
        <v>1591</v>
      </c>
      <c r="C87" s="72" t="str">
        <f>+'P POR EJERCER '!D66</f>
        <v>Asignaciones para requerimiento de cargos de servidores públicos superiores y de mandos medios así como de líderes coordinadores y enlaces</v>
      </c>
      <c r="D87" s="360">
        <f>+'P POR EJERCER '!E66</f>
        <v>49262435.399999999</v>
      </c>
      <c r="E87" s="360">
        <f>+'P POR EJERCER '!F66</f>
        <v>0</v>
      </c>
      <c r="F87" s="360">
        <f>+'P POR EJERCER '!G66</f>
        <v>828499.4</v>
      </c>
      <c r="G87" s="360">
        <f>+'P POR EJERCER '!H66</f>
        <v>48433936</v>
      </c>
      <c r="H87" s="360">
        <f>+'P POR EJERCER '!O66</f>
        <v>48433936</v>
      </c>
      <c r="I87" s="360">
        <f>+'P POR EJERCER '!N66</f>
        <v>0</v>
      </c>
      <c r="J87" s="360">
        <f>+'P POR EJERCER '!Q66</f>
        <v>0</v>
      </c>
      <c r="K87" s="360">
        <f t="shared" si="29"/>
        <v>0</v>
      </c>
      <c r="L87" s="12"/>
      <c r="M87" s="13"/>
      <c r="N87" s="22"/>
      <c r="O87" s="52"/>
      <c r="P87" s="52"/>
      <c r="T87" s="17"/>
      <c r="U87" s="17"/>
      <c r="V87" s="17"/>
    </row>
    <row r="88" spans="1:22" s="16" customFormat="1" ht="21.6" customHeight="1">
      <c r="A88" s="714">
        <f>+'P POR EJERCER '!B67</f>
        <v>5001</v>
      </c>
      <c r="B88" s="714">
        <f>+'P POR EJERCER '!C67</f>
        <v>1599</v>
      </c>
      <c r="C88" s="72" t="str">
        <f>+'P POR EJERCER '!D67</f>
        <v>Otras prestaciones sociales y económicas</v>
      </c>
      <c r="D88" s="360">
        <f>+'P POR EJERCER '!E67</f>
        <v>490500</v>
      </c>
      <c r="E88" s="360">
        <f>+'P POR EJERCER '!F67</f>
        <v>358420</v>
      </c>
      <c r="F88" s="360">
        <f>+'P POR EJERCER '!G67</f>
        <v>8000</v>
      </c>
      <c r="G88" s="360">
        <f>+'P POR EJERCER '!H67</f>
        <v>840920</v>
      </c>
      <c r="H88" s="360">
        <f>+'P POR EJERCER '!O67</f>
        <v>840920</v>
      </c>
      <c r="I88" s="360">
        <f>+'P POR EJERCER '!N67</f>
        <v>0</v>
      </c>
      <c r="J88" s="360">
        <f>+'P POR EJERCER '!Q67</f>
        <v>0</v>
      </c>
      <c r="K88" s="360">
        <f t="shared" ref="K88" si="31">+G88-H88-I88-J88</f>
        <v>0</v>
      </c>
      <c r="L88" s="12"/>
      <c r="M88" s="13"/>
      <c r="N88" s="22"/>
      <c r="O88" s="52"/>
      <c r="P88" s="52"/>
      <c r="T88" s="17"/>
      <c r="U88" s="17"/>
      <c r="V88" s="17"/>
    </row>
    <row r="89" spans="1:22" s="16" customFormat="1" ht="21" customHeight="1">
      <c r="A89" s="714">
        <f>+'P POR EJERCER '!B68</f>
        <v>5001</v>
      </c>
      <c r="B89" s="714">
        <f>+'P POR EJERCER '!C68</f>
        <v>3981</v>
      </c>
      <c r="C89" s="834" t="str">
        <f>+'P POR EJERCER '!D68</f>
        <v>Impuesto sobre nómina.</v>
      </c>
      <c r="D89" s="360">
        <f>+'P POR EJERCER '!E68</f>
        <v>3348828.68</v>
      </c>
      <c r="E89" s="360">
        <f>+'P POR EJERCER '!F68</f>
        <v>189490.86000000002</v>
      </c>
      <c r="F89" s="360">
        <f>+'P POR EJERCER '!G68</f>
        <v>0</v>
      </c>
      <c r="G89" s="360">
        <f>+'P POR EJERCER '!H68</f>
        <v>3538319.54</v>
      </c>
      <c r="H89" s="360">
        <f>+'P POR EJERCER '!O68</f>
        <v>3536657.39</v>
      </c>
      <c r="I89" s="360">
        <f>+'P POR EJERCER '!N68</f>
        <v>0</v>
      </c>
      <c r="J89" s="360">
        <f>+'P POR EJERCER '!Q68</f>
        <v>0</v>
      </c>
      <c r="K89" s="360">
        <f t="shared" si="29"/>
        <v>1662.1499999999069</v>
      </c>
      <c r="L89" s="12"/>
      <c r="M89" s="374"/>
      <c r="N89" s="23"/>
      <c r="T89" s="17"/>
      <c r="U89" s="17"/>
      <c r="V89" s="17"/>
    </row>
    <row r="90" spans="1:22" s="16" customFormat="1" ht="24.75" customHeight="1">
      <c r="A90" s="714">
        <f>+'P POR EJERCER '!B69</f>
        <v>5001</v>
      </c>
      <c r="B90" s="714">
        <f>+'P POR EJERCER '!C69</f>
        <v>3982</v>
      </c>
      <c r="C90" s="834" t="str">
        <f>+'P POR EJERCER '!D69</f>
        <v>Otros impuestos derivados de una relación laboral</v>
      </c>
      <c r="D90" s="360">
        <f>+'P POR EJERCER '!E69</f>
        <v>4508731.9800000004</v>
      </c>
      <c r="E90" s="360">
        <f>+'P POR EJERCER '!F69</f>
        <v>0</v>
      </c>
      <c r="F90" s="360">
        <f>+'P POR EJERCER '!G69</f>
        <v>437389.26</v>
      </c>
      <c r="G90" s="360">
        <f>+'P POR EJERCER '!H69</f>
        <v>4071342.7200000007</v>
      </c>
      <c r="H90" s="360">
        <f>+'P POR EJERCER '!O69</f>
        <v>4071342.72</v>
      </c>
      <c r="I90" s="360">
        <f>+'P POR EJERCER '!N69</f>
        <v>0</v>
      </c>
      <c r="J90" s="360">
        <f>+'P POR EJERCER '!Q69</f>
        <v>0</v>
      </c>
      <c r="K90" s="360">
        <f t="shared" si="29"/>
        <v>4.6566128730773926E-10</v>
      </c>
      <c r="L90" s="12"/>
      <c r="M90" s="374"/>
      <c r="N90" s="23"/>
      <c r="T90" s="17"/>
      <c r="U90" s="17"/>
      <c r="V90" s="17"/>
    </row>
    <row r="91" spans="1:22" s="16" customFormat="1" ht="28.95" customHeight="1">
      <c r="A91" s="58"/>
      <c r="B91" s="58"/>
      <c r="C91" s="59" t="s">
        <v>163</v>
      </c>
      <c r="D91" s="361">
        <f t="shared" ref="D91:K91" si="32">SUM(D74:D90)</f>
        <v>126745537.22000001</v>
      </c>
      <c r="E91" s="361">
        <f t="shared" si="32"/>
        <v>5464350.6500000004</v>
      </c>
      <c r="F91" s="361">
        <f t="shared" si="32"/>
        <v>4837330.8499999996</v>
      </c>
      <c r="G91" s="361">
        <f t="shared" si="32"/>
        <v>127372557.02000003</v>
      </c>
      <c r="H91" s="361">
        <f t="shared" si="32"/>
        <v>127131543.94999999</v>
      </c>
      <c r="I91" s="361">
        <f t="shared" si="32"/>
        <v>0</v>
      </c>
      <c r="J91" s="361">
        <f t="shared" si="32"/>
        <v>0</v>
      </c>
      <c r="K91" s="361">
        <f t="shared" si="32"/>
        <v>241013.07000000507</v>
      </c>
      <c r="L91" s="12"/>
      <c r="M91" s="13"/>
      <c r="N91" s="22"/>
      <c r="O91" s="52"/>
      <c r="P91" s="52"/>
      <c r="T91" s="17"/>
      <c r="U91" s="17"/>
      <c r="V91" s="17"/>
    </row>
    <row r="92" spans="1:22" s="16" customFormat="1" ht="27.6" customHeight="1">
      <c r="A92" s="60"/>
      <c r="B92" s="60"/>
      <c r="C92" s="61"/>
      <c r="D92" s="61"/>
      <c r="E92" s="61"/>
      <c r="F92" s="61"/>
      <c r="G92" s="75"/>
      <c r="H92" s="75"/>
      <c r="I92" s="75"/>
      <c r="J92" s="75"/>
      <c r="K92" s="75"/>
      <c r="L92" s="12"/>
      <c r="M92" s="13"/>
      <c r="N92" s="22"/>
      <c r="O92" s="52"/>
      <c r="P92" s="52"/>
      <c r="T92" s="17"/>
      <c r="U92" s="17"/>
      <c r="V92" s="17"/>
    </row>
    <row r="93" spans="1:22" s="16" customFormat="1" ht="23.1" customHeight="1">
      <c r="A93" s="68" t="s">
        <v>166</v>
      </c>
      <c r="B93" s="60"/>
      <c r="C93" s="61"/>
      <c r="D93" s="61"/>
      <c r="E93" s="61"/>
      <c r="F93" s="61"/>
      <c r="G93" s="75"/>
      <c r="H93" s="75"/>
      <c r="I93" s="75"/>
      <c r="J93" s="75"/>
      <c r="K93" s="75"/>
      <c r="L93" s="12"/>
      <c r="M93" s="13"/>
      <c r="N93" s="22"/>
      <c r="O93" s="52"/>
      <c r="P93" s="52"/>
      <c r="T93" s="17"/>
      <c r="U93" s="17"/>
      <c r="V93" s="17"/>
    </row>
    <row r="94" spans="1:22" s="861" customFormat="1" ht="18.600000000000001" customHeight="1">
      <c r="A94" s="68" t="s">
        <v>1211</v>
      </c>
      <c r="B94" s="60"/>
      <c r="C94" s="61"/>
      <c r="D94" s="61"/>
      <c r="E94" s="61"/>
      <c r="F94" s="61"/>
      <c r="G94" s="75"/>
      <c r="H94" s="75"/>
      <c r="I94" s="75"/>
      <c r="J94" s="75"/>
      <c r="K94" s="75"/>
      <c r="L94" s="857"/>
      <c r="M94" s="858"/>
      <c r="N94" s="859"/>
      <c r="O94" s="860"/>
      <c r="P94" s="860"/>
      <c r="T94" s="862"/>
      <c r="U94" s="862"/>
      <c r="V94" s="862"/>
    </row>
    <row r="95" spans="1:22" s="16" customFormat="1" ht="28.5" customHeight="1">
      <c r="A95" s="60" t="s">
        <v>171</v>
      </c>
      <c r="B95" s="60"/>
      <c r="C95" s="61"/>
      <c r="D95" s="61"/>
      <c r="E95" s="61"/>
      <c r="F95" s="61"/>
      <c r="G95" s="75"/>
      <c r="H95" s="75"/>
      <c r="I95" s="75"/>
      <c r="J95" s="75"/>
      <c r="K95" s="75"/>
      <c r="L95" s="12"/>
      <c r="M95" s="13"/>
      <c r="N95" s="22"/>
      <c r="O95" s="52"/>
      <c r="P95" s="52"/>
      <c r="T95" s="17"/>
      <c r="U95" s="17"/>
      <c r="V95" s="17"/>
    </row>
    <row r="96" spans="1:22" s="16" customFormat="1" ht="25.95" customHeight="1">
      <c r="A96" s="60" t="s">
        <v>171</v>
      </c>
      <c r="B96" s="60"/>
      <c r="C96" s="61"/>
      <c r="D96" s="61"/>
      <c r="E96" s="61"/>
      <c r="F96" s="61"/>
      <c r="G96" s="75"/>
      <c r="H96" s="75"/>
      <c r="I96" s="75"/>
      <c r="J96" s="75"/>
      <c r="K96" s="75"/>
      <c r="L96" s="12"/>
      <c r="M96" s="13"/>
      <c r="N96" s="23"/>
      <c r="T96" s="17"/>
      <c r="U96" s="17"/>
      <c r="V96" s="17"/>
    </row>
    <row r="97" spans="1:22" s="16" customFormat="1" ht="31.95" customHeight="1">
      <c r="A97" s="53">
        <v>5002</v>
      </c>
      <c r="B97" s="1217" t="s">
        <v>164</v>
      </c>
      <c r="C97" s="1217"/>
      <c r="D97" s="932"/>
      <c r="E97" s="932"/>
      <c r="F97" s="932"/>
      <c r="G97" s="856"/>
      <c r="H97" s="856"/>
      <c r="I97" s="55"/>
      <c r="J97" s="55"/>
      <c r="K97" s="55"/>
      <c r="L97" s="12"/>
      <c r="M97" s="374"/>
      <c r="N97" s="23"/>
      <c r="T97" s="17"/>
      <c r="U97" s="17"/>
      <c r="V97" s="17"/>
    </row>
    <row r="98" spans="1:22" s="23" customFormat="1" ht="31.95" customHeight="1">
      <c r="A98" s="56">
        <f>+'P POR EJERCER '!B71</f>
        <v>5002</v>
      </c>
      <c r="B98" s="56">
        <f>+'P POR EJERCER '!C71</f>
        <v>2111</v>
      </c>
      <c r="C98" s="57" t="str">
        <f>+'P POR EJERCER '!D71</f>
        <v>Materiales, útiles y equipos menores de oficina</v>
      </c>
      <c r="D98" s="360">
        <f>+'P POR EJERCER '!E71</f>
        <v>634000</v>
      </c>
      <c r="E98" s="360">
        <f>+'P POR EJERCER '!F71</f>
        <v>10000</v>
      </c>
      <c r="F98" s="360">
        <f>+'P POR EJERCER '!G71</f>
        <v>282641.45999999996</v>
      </c>
      <c r="G98" s="360">
        <f>+'P POR EJERCER '!H71</f>
        <v>361358.54000000004</v>
      </c>
      <c r="H98" s="360">
        <f>+'P POR EJERCER '!O71</f>
        <v>361358.42</v>
      </c>
      <c r="I98" s="360">
        <f>+'P POR EJERCER '!N71</f>
        <v>0</v>
      </c>
      <c r="J98" s="360">
        <f>+'P POR EJERCER '!Q71</f>
        <v>0</v>
      </c>
      <c r="K98" s="360">
        <f>+G98-H98-I98-J98</f>
        <v>0.12000000005355105</v>
      </c>
      <c r="L98" s="12"/>
      <c r="M98" s="374"/>
      <c r="N98" s="23">
        <f>43681.84+35106.24</f>
        <v>78788.079999999987</v>
      </c>
      <c r="O98" s="16"/>
      <c r="P98" s="16"/>
      <c r="Q98" s="16"/>
      <c r="R98" s="16"/>
      <c r="S98" s="16"/>
      <c r="T98" s="17"/>
      <c r="U98" s="17"/>
      <c r="V98" s="17"/>
    </row>
    <row r="99" spans="1:22" s="23" customFormat="1" ht="31.95" customHeight="1">
      <c r="A99" s="714">
        <f>+'P POR EJERCER '!B72</f>
        <v>5002</v>
      </c>
      <c r="B99" s="714">
        <f>+'P POR EJERCER '!C72</f>
        <v>2121</v>
      </c>
      <c r="C99" s="834" t="str">
        <f>+'P POR EJERCER '!D72</f>
        <v>Materiales y útiles de impresión y reproducción</v>
      </c>
      <c r="D99" s="360">
        <f>+'P POR EJERCER '!E72</f>
        <v>0</v>
      </c>
      <c r="E99" s="360">
        <f>+'P POR EJERCER '!F72</f>
        <v>6264</v>
      </c>
      <c r="F99" s="360">
        <f>+'P POR EJERCER '!G72</f>
        <v>0</v>
      </c>
      <c r="G99" s="360">
        <f>+'P POR EJERCER '!H72</f>
        <v>6264</v>
      </c>
      <c r="H99" s="360">
        <f>+'P POR EJERCER '!O72</f>
        <v>6264</v>
      </c>
      <c r="I99" s="360">
        <f>+'P POR EJERCER '!N72</f>
        <v>0</v>
      </c>
      <c r="J99" s="360">
        <f>+'P POR EJERCER '!Q72</f>
        <v>0</v>
      </c>
      <c r="K99" s="360">
        <f>+G99-H99-I99-J99</f>
        <v>0</v>
      </c>
      <c r="L99" s="12"/>
      <c r="M99" s="374"/>
      <c r="O99" s="16"/>
      <c r="P99" s="16"/>
      <c r="Q99" s="16"/>
      <c r="R99" s="16"/>
      <c r="S99" s="16"/>
      <c r="T99" s="17"/>
      <c r="U99" s="17"/>
      <c r="V99" s="17"/>
    </row>
    <row r="100" spans="1:22" s="23" customFormat="1" ht="31.95" customHeight="1">
      <c r="A100" s="714">
        <f>+'P POR EJERCER '!B73</f>
        <v>5002</v>
      </c>
      <c r="B100" s="714">
        <f>+'P POR EJERCER '!C73</f>
        <v>2141</v>
      </c>
      <c r="C100" s="845" t="str">
        <f>+'P POR EJERCER '!D73</f>
        <v>Materiales, útiles y equipos menores de tecnologías de la información y comunicaciones</v>
      </c>
      <c r="D100" s="360">
        <f>+'P POR EJERCER '!E73</f>
        <v>305000</v>
      </c>
      <c r="E100" s="360">
        <f>+'P POR EJERCER '!F73</f>
        <v>0</v>
      </c>
      <c r="F100" s="360">
        <f>+'P POR EJERCER '!G73</f>
        <v>200000</v>
      </c>
      <c r="G100" s="360">
        <f>+'P POR EJERCER '!H73</f>
        <v>105000</v>
      </c>
      <c r="H100" s="360">
        <f>+'P POR EJERCER '!O73</f>
        <v>104555.44</v>
      </c>
      <c r="I100" s="360">
        <f>+'P POR EJERCER '!N73</f>
        <v>0</v>
      </c>
      <c r="J100" s="360">
        <f>+'P POR EJERCER '!Q73</f>
        <v>0</v>
      </c>
      <c r="K100" s="360">
        <f t="shared" ref="K100:K167" si="33">+G100-H100-I100-J100</f>
        <v>444.55999999999767</v>
      </c>
      <c r="L100" s="12"/>
      <c r="M100" s="374"/>
      <c r="O100" s="16"/>
      <c r="P100" s="16"/>
      <c r="Q100" s="16"/>
      <c r="R100" s="16"/>
      <c r="S100" s="16"/>
      <c r="T100" s="17"/>
      <c r="U100" s="17"/>
      <c r="V100" s="17"/>
    </row>
    <row r="101" spans="1:22" s="23" customFormat="1" ht="31.95" customHeight="1">
      <c r="A101" s="56">
        <f>+'P POR EJERCER '!B74</f>
        <v>5002</v>
      </c>
      <c r="B101" s="56">
        <f>+'P POR EJERCER '!C74</f>
        <v>2152</v>
      </c>
      <c r="C101" s="57" t="str">
        <f>+'P POR EJERCER '!D74</f>
        <v>Material gráfico institucional</v>
      </c>
      <c r="D101" s="360">
        <f>+'P POR EJERCER '!E74</f>
        <v>20000</v>
      </c>
      <c r="E101" s="360">
        <f>+'P POR EJERCER '!F74</f>
        <v>325000</v>
      </c>
      <c r="F101" s="360">
        <f>+'P POR EJERCER '!G74</f>
        <v>144925</v>
      </c>
      <c r="G101" s="360">
        <f>+'P POR EJERCER '!H74</f>
        <v>200075</v>
      </c>
      <c r="H101" s="360">
        <f>+'P POR EJERCER '!O74</f>
        <v>199993.52</v>
      </c>
      <c r="I101" s="360">
        <f>+'P POR EJERCER '!N74</f>
        <v>0</v>
      </c>
      <c r="J101" s="360">
        <f>+'P POR EJERCER '!Q74</f>
        <v>0</v>
      </c>
      <c r="K101" s="360">
        <f t="shared" si="33"/>
        <v>81.480000000010477</v>
      </c>
      <c r="L101" s="12"/>
      <c r="M101" s="374"/>
      <c r="O101" s="16"/>
      <c r="P101" s="16"/>
      <c r="Q101" s="16"/>
      <c r="R101" s="16"/>
      <c r="S101" s="16"/>
      <c r="T101" s="17"/>
      <c r="U101" s="17"/>
      <c r="V101" s="17"/>
    </row>
    <row r="102" spans="1:22" s="23" customFormat="1" ht="29.55" customHeight="1">
      <c r="A102" s="56">
        <f>+'P POR EJERCER '!B75</f>
        <v>5002</v>
      </c>
      <c r="B102" s="56">
        <f>+'P POR EJERCER '!C75</f>
        <v>2161</v>
      </c>
      <c r="C102" s="57" t="str">
        <f>+'P POR EJERCER '!D75</f>
        <v>Material de limpieza</v>
      </c>
      <c r="D102" s="360">
        <f>+'P POR EJERCER '!E75</f>
        <v>280000</v>
      </c>
      <c r="E102" s="360">
        <f>+'P POR EJERCER '!F75</f>
        <v>0</v>
      </c>
      <c r="F102" s="360">
        <f>+'P POR EJERCER '!G75</f>
        <v>338.79</v>
      </c>
      <c r="G102" s="360">
        <f>+'P POR EJERCER '!H75</f>
        <v>279661.21000000002</v>
      </c>
      <c r="H102" s="360">
        <f>+'P POR EJERCER '!O75</f>
        <v>272607.96000000002</v>
      </c>
      <c r="I102" s="360">
        <f>+'P POR EJERCER '!N75</f>
        <v>0</v>
      </c>
      <c r="J102" s="360">
        <f>+'P POR EJERCER '!Q75</f>
        <v>0</v>
      </c>
      <c r="K102" s="360">
        <f t="shared" si="33"/>
        <v>7053.25</v>
      </c>
      <c r="L102" s="12"/>
      <c r="M102" s="374"/>
      <c r="O102" s="16"/>
      <c r="P102" s="16"/>
      <c r="Q102" s="16"/>
      <c r="R102" s="16"/>
      <c r="S102" s="16"/>
      <c r="T102" s="17"/>
      <c r="U102" s="17"/>
      <c r="V102" s="17"/>
    </row>
    <row r="103" spans="1:22" s="937" customFormat="1" ht="35.549999999999997" customHeight="1">
      <c r="A103" s="56">
        <f>+'P POR EJERCER '!B76</f>
        <v>5002</v>
      </c>
      <c r="B103" s="56">
        <f>+'P POR EJERCER '!C76</f>
        <v>2211</v>
      </c>
      <c r="C103" s="57" t="str">
        <f>+'P POR EJERCER '!D76</f>
        <v>Productos alimenticios y bebidas para personas</v>
      </c>
      <c r="D103" s="360">
        <f>+'P POR EJERCER '!E76</f>
        <v>340400</v>
      </c>
      <c r="E103" s="360">
        <f>+'P POR EJERCER '!F76</f>
        <v>169436.25</v>
      </c>
      <c r="F103" s="360">
        <f>+'P POR EJERCER '!G76</f>
        <v>182400</v>
      </c>
      <c r="G103" s="360">
        <f>+'P POR EJERCER '!H76</f>
        <v>327436.25</v>
      </c>
      <c r="H103" s="360">
        <f>+'P POR EJERCER '!O76</f>
        <v>327394.2</v>
      </c>
      <c r="I103" s="360">
        <f>+'P POR EJERCER '!N76</f>
        <v>0</v>
      </c>
      <c r="J103" s="360">
        <f>+'P POR EJERCER '!Q76</f>
        <v>0</v>
      </c>
      <c r="K103" s="360">
        <f t="shared" si="33"/>
        <v>42.049999999988358</v>
      </c>
      <c r="L103" s="857"/>
      <c r="M103" s="936"/>
      <c r="O103" s="861"/>
      <c r="P103" s="861"/>
      <c r="Q103" s="861"/>
      <c r="R103" s="861"/>
      <c r="S103" s="861"/>
      <c r="T103" s="862"/>
      <c r="U103" s="862"/>
      <c r="V103" s="862"/>
    </row>
    <row r="104" spans="1:22" s="23" customFormat="1" ht="30.6" customHeight="1">
      <c r="A104" s="56">
        <f>+'P POR EJERCER '!B77</f>
        <v>5002</v>
      </c>
      <c r="B104" s="56">
        <f>+'P POR EJERCER '!C77</f>
        <v>2231</v>
      </c>
      <c r="C104" s="57" t="str">
        <f>+'P POR EJERCER '!D77</f>
        <v>Utensilios para el servicio de alimentación</v>
      </c>
      <c r="D104" s="360">
        <f>+'P POR EJERCER '!E77</f>
        <v>10000</v>
      </c>
      <c r="E104" s="360">
        <f>+'P POR EJERCER '!F77</f>
        <v>0</v>
      </c>
      <c r="F104" s="360">
        <f>+'P POR EJERCER '!G77</f>
        <v>10000</v>
      </c>
      <c r="G104" s="360">
        <f>+'P POR EJERCER '!H77</f>
        <v>0</v>
      </c>
      <c r="H104" s="360">
        <f>+'P POR EJERCER '!O77</f>
        <v>0</v>
      </c>
      <c r="I104" s="360">
        <f>+'P POR EJERCER '!N77</f>
        <v>0</v>
      </c>
      <c r="J104" s="360">
        <f>+'P POR EJERCER '!Q77</f>
        <v>0</v>
      </c>
      <c r="K104" s="360">
        <f t="shared" si="33"/>
        <v>0</v>
      </c>
      <c r="L104" s="12"/>
      <c r="M104" s="374"/>
      <c r="O104" s="16"/>
      <c r="P104" s="16"/>
      <c r="Q104" s="16"/>
      <c r="R104" s="16"/>
      <c r="S104" s="16"/>
      <c r="T104" s="17"/>
      <c r="U104" s="17"/>
      <c r="V104" s="17"/>
    </row>
    <row r="105" spans="1:22" s="23" customFormat="1" ht="35.549999999999997" customHeight="1">
      <c r="A105" s="56">
        <f>+'P POR EJERCER '!B78</f>
        <v>5002</v>
      </c>
      <c r="B105" s="56">
        <f>+'P POR EJERCER '!C78</f>
        <v>2419</v>
      </c>
      <c r="C105" s="57" t="str">
        <f>+'P POR EJERCER '!D78</f>
        <v>Otros productos minerales no metálicos</v>
      </c>
      <c r="D105" s="360">
        <f>+'P POR EJERCER '!E78</f>
        <v>0</v>
      </c>
      <c r="E105" s="360">
        <f>+'P POR EJERCER '!F78</f>
        <v>0</v>
      </c>
      <c r="F105" s="360">
        <f>+'P POR EJERCER '!G78</f>
        <v>0</v>
      </c>
      <c r="G105" s="360">
        <f>+'P POR EJERCER '!H78</f>
        <v>0</v>
      </c>
      <c r="H105" s="360">
        <f>+'P POR EJERCER '!O78</f>
        <v>0</v>
      </c>
      <c r="I105" s="360">
        <f>+'P POR EJERCER '!N78</f>
        <v>0</v>
      </c>
      <c r="J105" s="360">
        <f>+'P POR EJERCER '!Q78</f>
        <v>0</v>
      </c>
      <c r="K105" s="360">
        <f t="shared" si="33"/>
        <v>0</v>
      </c>
      <c r="L105" s="12"/>
      <c r="M105" s="374"/>
      <c r="O105" s="16"/>
      <c r="P105" s="16"/>
      <c r="Q105" s="16"/>
      <c r="R105" s="16"/>
      <c r="S105" s="16"/>
      <c r="T105" s="17"/>
      <c r="U105" s="17"/>
      <c r="V105" s="17"/>
    </row>
    <row r="106" spans="1:22" s="23" customFormat="1" ht="28.2" customHeight="1">
      <c r="A106" s="56">
        <f>+'P POR EJERCER '!B79</f>
        <v>5002</v>
      </c>
      <c r="B106" s="56">
        <f>+'P POR EJERCER '!C79</f>
        <v>2421</v>
      </c>
      <c r="C106" s="57" t="str">
        <f>+'P POR EJERCER '!D79</f>
        <v>Cemento y productos de concreto</v>
      </c>
      <c r="D106" s="360">
        <f>+'P POR EJERCER '!E79</f>
        <v>0</v>
      </c>
      <c r="E106" s="360">
        <f>+'P POR EJERCER '!F79</f>
        <v>0</v>
      </c>
      <c r="F106" s="360">
        <f>+'P POR EJERCER '!G79</f>
        <v>0</v>
      </c>
      <c r="G106" s="360">
        <f>+'P POR EJERCER '!H79</f>
        <v>0</v>
      </c>
      <c r="H106" s="360">
        <f>+'P POR EJERCER '!O79</f>
        <v>0</v>
      </c>
      <c r="I106" s="360">
        <f>+'P POR EJERCER '!N79</f>
        <v>0</v>
      </c>
      <c r="J106" s="360">
        <f>+'P POR EJERCER '!Q79</f>
        <v>0</v>
      </c>
      <c r="K106" s="360">
        <f t="shared" si="33"/>
        <v>0</v>
      </c>
      <c r="L106" s="12"/>
      <c r="M106" s="374"/>
      <c r="O106" s="16"/>
      <c r="P106" s="16"/>
      <c r="Q106" s="16"/>
      <c r="R106" s="16"/>
      <c r="S106" s="16"/>
      <c r="T106" s="17"/>
      <c r="U106" s="17"/>
      <c r="V106" s="17"/>
    </row>
    <row r="107" spans="1:22" s="23" customFormat="1" ht="24.6" customHeight="1">
      <c r="A107" s="56">
        <f>+'P POR EJERCER '!B80</f>
        <v>5002</v>
      </c>
      <c r="B107" s="56">
        <f>+'P POR EJERCER '!C80</f>
        <v>2431</v>
      </c>
      <c r="C107" s="57" t="str">
        <f>+'P POR EJERCER '!D80</f>
        <v>Cal, yeso y productos de yeso</v>
      </c>
      <c r="D107" s="360">
        <f>+'P POR EJERCER '!E80</f>
        <v>20000</v>
      </c>
      <c r="E107" s="360">
        <f>+'P POR EJERCER '!F80</f>
        <v>0</v>
      </c>
      <c r="F107" s="360">
        <f>+'P POR EJERCER '!G80</f>
        <v>0</v>
      </c>
      <c r="G107" s="360">
        <f>+'P POR EJERCER '!H80</f>
        <v>20000</v>
      </c>
      <c r="H107" s="360">
        <f>+'P POR EJERCER '!O80</f>
        <v>19999.560000000001</v>
      </c>
      <c r="I107" s="360">
        <f>+'P POR EJERCER '!N80</f>
        <v>0</v>
      </c>
      <c r="J107" s="360">
        <f>+'P POR EJERCER '!Q80</f>
        <v>0</v>
      </c>
      <c r="K107" s="360">
        <f t="shared" si="33"/>
        <v>0.43999999999869033</v>
      </c>
      <c r="L107" s="12"/>
      <c r="M107" s="374"/>
      <c r="O107" s="16"/>
      <c r="P107" s="16"/>
      <c r="Q107" s="16"/>
      <c r="R107" s="16"/>
      <c r="S107" s="16"/>
      <c r="T107" s="17"/>
      <c r="U107" s="17"/>
      <c r="V107" s="17"/>
    </row>
    <row r="108" spans="1:22" s="23" customFormat="1" ht="29.55" customHeight="1">
      <c r="A108" s="56">
        <f>+'P POR EJERCER '!B81</f>
        <v>5002</v>
      </c>
      <c r="B108" s="56">
        <f>+'P POR EJERCER '!C81</f>
        <v>2441</v>
      </c>
      <c r="C108" s="57" t="str">
        <f>+'P POR EJERCER '!D81</f>
        <v>Madera y productos de madera</v>
      </c>
      <c r="D108" s="360">
        <f>+'P POR EJERCER '!E81</f>
        <v>0</v>
      </c>
      <c r="E108" s="360">
        <f>+'P POR EJERCER '!F81</f>
        <v>7424</v>
      </c>
      <c r="F108" s="360">
        <f>+'P POR EJERCER '!G81</f>
        <v>0</v>
      </c>
      <c r="G108" s="360">
        <f>+'P POR EJERCER '!H81</f>
        <v>7424</v>
      </c>
      <c r="H108" s="360">
        <f>+'P POR EJERCER '!O81</f>
        <v>7424</v>
      </c>
      <c r="I108" s="360">
        <f>+'P POR EJERCER '!N81</f>
        <v>0</v>
      </c>
      <c r="J108" s="360">
        <f>+'P POR EJERCER '!Q81</f>
        <v>0</v>
      </c>
      <c r="K108" s="360">
        <f t="shared" si="33"/>
        <v>0</v>
      </c>
      <c r="L108" s="12"/>
      <c r="M108" s="374"/>
      <c r="O108" s="16"/>
      <c r="P108" s="16"/>
      <c r="Q108" s="16"/>
      <c r="R108" s="16"/>
      <c r="S108" s="16"/>
      <c r="T108" s="17"/>
      <c r="U108" s="17"/>
      <c r="V108" s="17"/>
    </row>
    <row r="109" spans="1:22" s="23" customFormat="1" ht="33" customHeight="1">
      <c r="A109" s="56">
        <f>+'P POR EJERCER '!B82</f>
        <v>5002</v>
      </c>
      <c r="B109" s="56">
        <f>+'P POR EJERCER '!C82</f>
        <v>2461</v>
      </c>
      <c r="C109" s="57" t="str">
        <f>+'P POR EJERCER '!D82</f>
        <v>Material eléctrico y electrónico</v>
      </c>
      <c r="D109" s="360">
        <f>+'P POR EJERCER '!E82</f>
        <v>100000</v>
      </c>
      <c r="E109" s="360">
        <f>+'P POR EJERCER '!F82</f>
        <v>50000</v>
      </c>
      <c r="F109" s="360">
        <f>+'P POR EJERCER '!G82</f>
        <v>31425.55</v>
      </c>
      <c r="G109" s="360">
        <f>+'P POR EJERCER '!H82</f>
        <v>118574.45</v>
      </c>
      <c r="H109" s="360">
        <f>+'P POR EJERCER '!O82</f>
        <v>118568.57</v>
      </c>
      <c r="I109" s="360">
        <f>+'P POR EJERCER '!N82</f>
        <v>0</v>
      </c>
      <c r="J109" s="360">
        <f>+'P POR EJERCER '!Q82</f>
        <v>0</v>
      </c>
      <c r="K109" s="360">
        <f t="shared" si="33"/>
        <v>5.8799999999901047</v>
      </c>
      <c r="L109" s="12"/>
      <c r="M109" s="374"/>
      <c r="O109" s="16"/>
      <c r="P109" s="16"/>
      <c r="Q109" s="16"/>
      <c r="R109" s="16"/>
      <c r="S109" s="16"/>
      <c r="T109" s="17"/>
      <c r="U109" s="17"/>
      <c r="V109" s="17"/>
    </row>
    <row r="110" spans="1:22" s="23" customFormat="1" ht="35.1" customHeight="1">
      <c r="A110" s="56">
        <f>+'P POR EJERCER '!B83</f>
        <v>5002</v>
      </c>
      <c r="B110" s="56">
        <f>+'P POR EJERCER '!C83</f>
        <v>2471</v>
      </c>
      <c r="C110" s="57" t="str">
        <f>+'P POR EJERCER '!D83</f>
        <v>Artículos metálicos para la construcción</v>
      </c>
      <c r="D110" s="360">
        <f>+'P POR EJERCER '!E83</f>
        <v>10000</v>
      </c>
      <c r="E110" s="360">
        <f>+'P POR EJERCER '!F83</f>
        <v>89980.28</v>
      </c>
      <c r="F110" s="360">
        <f>+'P POR EJERCER '!G83</f>
        <v>0.8</v>
      </c>
      <c r="G110" s="360">
        <f>+'P POR EJERCER '!H83</f>
        <v>99979.48</v>
      </c>
      <c r="H110" s="360">
        <f>+'P POR EJERCER '!O83</f>
        <v>99979.48</v>
      </c>
      <c r="I110" s="360">
        <f>+'P POR EJERCER '!N83</f>
        <v>0</v>
      </c>
      <c r="J110" s="360">
        <f>+'P POR EJERCER '!Q83</f>
        <v>0</v>
      </c>
      <c r="K110" s="360">
        <f t="shared" si="33"/>
        <v>0</v>
      </c>
      <c r="L110" s="12"/>
      <c r="M110" s="374"/>
      <c r="O110" s="16"/>
      <c r="P110" s="16"/>
      <c r="Q110" s="16"/>
      <c r="R110" s="16"/>
      <c r="S110" s="16"/>
      <c r="T110" s="17"/>
      <c r="U110" s="17"/>
      <c r="V110" s="17"/>
    </row>
    <row r="111" spans="1:22" s="23" customFormat="1" ht="28.95" customHeight="1">
      <c r="A111" s="56">
        <f>+'P POR EJERCER '!B84</f>
        <v>5002</v>
      </c>
      <c r="B111" s="56">
        <f>+'P POR EJERCER '!C84</f>
        <v>2481</v>
      </c>
      <c r="C111" s="57" t="str">
        <f>+'P POR EJERCER '!D84</f>
        <v>Materiales complementarios</v>
      </c>
      <c r="D111" s="360">
        <f>+'P POR EJERCER '!E84</f>
        <v>10000</v>
      </c>
      <c r="E111" s="360">
        <f>+'P POR EJERCER '!F84</f>
        <v>35000</v>
      </c>
      <c r="F111" s="360">
        <f>+'P POR EJERCER '!G84</f>
        <v>0</v>
      </c>
      <c r="G111" s="360">
        <f>+'P POR EJERCER '!H84</f>
        <v>45000</v>
      </c>
      <c r="H111" s="360">
        <f>+'P POR EJERCER '!O84</f>
        <v>45000</v>
      </c>
      <c r="I111" s="360">
        <f>+'P POR EJERCER '!N84</f>
        <v>0</v>
      </c>
      <c r="J111" s="360">
        <f>+'P POR EJERCER '!Q84</f>
        <v>0</v>
      </c>
      <c r="K111" s="360">
        <f t="shared" si="33"/>
        <v>0</v>
      </c>
      <c r="L111" s="12"/>
      <c r="M111" s="374"/>
      <c r="O111" s="16"/>
      <c r="P111" s="16"/>
      <c r="Q111" s="16"/>
      <c r="R111" s="16"/>
      <c r="S111" s="16"/>
      <c r="T111" s="17"/>
      <c r="U111" s="17"/>
      <c r="V111" s="17"/>
    </row>
    <row r="112" spans="1:22" s="23" customFormat="1" ht="30" customHeight="1">
      <c r="A112" s="56">
        <f>+'P POR EJERCER '!B85</f>
        <v>5002</v>
      </c>
      <c r="B112" s="56">
        <f>+'P POR EJERCER '!C85</f>
        <v>2491</v>
      </c>
      <c r="C112" s="57" t="str">
        <f>+'P POR EJERCER '!D85</f>
        <v>Otros materiales y artículos de construcción y reparación</v>
      </c>
      <c r="D112" s="360">
        <f>+'P POR EJERCER '!E85</f>
        <v>15000</v>
      </c>
      <c r="E112" s="360">
        <f>+'P POR EJERCER '!F85</f>
        <v>0</v>
      </c>
      <c r="F112" s="360">
        <f>+'P POR EJERCER '!G85</f>
        <v>36.380000000000003</v>
      </c>
      <c r="G112" s="360">
        <f>+'P POR EJERCER '!H85</f>
        <v>14963.62</v>
      </c>
      <c r="H112" s="360">
        <f>+'P POR EJERCER '!O85</f>
        <v>14963.62</v>
      </c>
      <c r="I112" s="360">
        <f>+'P POR EJERCER '!N85</f>
        <v>0</v>
      </c>
      <c r="J112" s="360">
        <f>+'P POR EJERCER '!Q85</f>
        <v>0</v>
      </c>
      <c r="K112" s="360">
        <f t="shared" si="33"/>
        <v>0</v>
      </c>
      <c r="L112" s="12"/>
      <c r="M112" s="374"/>
      <c r="O112" s="16"/>
      <c r="P112" s="16"/>
      <c r="Q112" s="16"/>
      <c r="R112" s="16"/>
      <c r="S112" s="16"/>
      <c r="T112" s="17"/>
      <c r="U112" s="17"/>
      <c r="V112" s="17"/>
    </row>
    <row r="113" spans="1:22" s="16" customFormat="1" ht="39.75" customHeight="1">
      <c r="A113" s="56">
        <f>+'P POR EJERCER '!B86</f>
        <v>5002</v>
      </c>
      <c r="B113" s="56">
        <f>+'P POR EJERCER '!C86</f>
        <v>2541</v>
      </c>
      <c r="C113" s="57" t="str">
        <f>+'P POR EJERCER '!D86</f>
        <v>Materiales, accesorios y suministros médicos</v>
      </c>
      <c r="D113" s="360">
        <f>+'P POR EJERCER '!E86</f>
        <v>95000</v>
      </c>
      <c r="E113" s="360">
        <f>+'P POR EJERCER '!F86</f>
        <v>240780</v>
      </c>
      <c r="F113" s="360">
        <f>+'P POR EJERCER '!G86</f>
        <v>25024</v>
      </c>
      <c r="G113" s="360">
        <f>+'P POR EJERCER '!H86</f>
        <v>310756</v>
      </c>
      <c r="H113" s="360">
        <f>+'P POR EJERCER '!O86</f>
        <v>310678.26</v>
      </c>
      <c r="I113" s="360">
        <f>+'P POR EJERCER '!N86</f>
        <v>0</v>
      </c>
      <c r="J113" s="360">
        <f>+'P POR EJERCER '!Q86</f>
        <v>0</v>
      </c>
      <c r="K113" s="360">
        <f t="shared" si="33"/>
        <v>77.739999999990687</v>
      </c>
      <c r="L113" s="12"/>
      <c r="M113" s="374"/>
      <c r="N113" s="23"/>
      <c r="T113" s="17"/>
      <c r="U113" s="17"/>
      <c r="V113" s="17"/>
    </row>
    <row r="114" spans="1:22" s="16" customFormat="1" ht="26.55" customHeight="1">
      <c r="A114" s="56">
        <f>+'P POR EJERCER '!B87</f>
        <v>5002</v>
      </c>
      <c r="B114" s="56">
        <f>+'P POR EJERCER '!C87</f>
        <v>2611</v>
      </c>
      <c r="C114" s="57" t="str">
        <f>+'P POR EJERCER '!D87</f>
        <v>Combustibles, lubricantes y aditivos</v>
      </c>
      <c r="D114" s="360">
        <f>+'P POR EJERCER '!E87</f>
        <v>470000</v>
      </c>
      <c r="E114" s="360">
        <f>+'P POR EJERCER '!F87</f>
        <v>0</v>
      </c>
      <c r="F114" s="360">
        <f>+'P POR EJERCER '!G87</f>
        <v>100000</v>
      </c>
      <c r="G114" s="360">
        <f>+'P POR EJERCER '!H87</f>
        <v>370000</v>
      </c>
      <c r="H114" s="360">
        <f>+'P POR EJERCER '!O87</f>
        <v>370000</v>
      </c>
      <c r="I114" s="360">
        <f>+'P POR EJERCER '!N87</f>
        <v>0</v>
      </c>
      <c r="J114" s="360">
        <f>+'P POR EJERCER '!Q87</f>
        <v>0</v>
      </c>
      <c r="K114" s="360">
        <f t="shared" si="33"/>
        <v>0</v>
      </c>
      <c r="L114" s="12"/>
      <c r="M114" s="374"/>
      <c r="N114" s="23"/>
      <c r="T114" s="17"/>
      <c r="U114" s="17"/>
      <c r="V114" s="17"/>
    </row>
    <row r="115" spans="1:22" s="16" customFormat="1" ht="35.25" customHeight="1">
      <c r="A115" s="56">
        <f>+'P POR EJERCER '!B88</f>
        <v>5002</v>
      </c>
      <c r="B115" s="56">
        <f>+'P POR EJERCER '!C88</f>
        <v>2711</v>
      </c>
      <c r="C115" s="57" t="str">
        <f>+'P POR EJERCER '!D88</f>
        <v>Vestuario y uniformes</v>
      </c>
      <c r="D115" s="360">
        <f>+'P POR EJERCER '!E88</f>
        <v>95000</v>
      </c>
      <c r="E115" s="360">
        <f>+'P POR EJERCER '!F88</f>
        <v>7424</v>
      </c>
      <c r="F115" s="360">
        <f>+'P POR EJERCER '!G88</f>
        <v>39228.6</v>
      </c>
      <c r="G115" s="360">
        <f>+'P POR EJERCER '!H88</f>
        <v>63195.4</v>
      </c>
      <c r="H115" s="360">
        <f>+'P POR EJERCER '!O88</f>
        <v>63195.4</v>
      </c>
      <c r="I115" s="360">
        <f>+'P POR EJERCER '!N88</f>
        <v>0</v>
      </c>
      <c r="J115" s="360">
        <f>+'P POR EJERCER '!Q88</f>
        <v>0</v>
      </c>
      <c r="K115" s="360">
        <f t="shared" si="33"/>
        <v>0</v>
      </c>
      <c r="L115" s="12"/>
      <c r="M115" s="374"/>
      <c r="N115" s="23"/>
      <c r="T115" s="17"/>
      <c r="U115" s="17"/>
      <c r="V115" s="17"/>
    </row>
    <row r="116" spans="1:22" s="16" customFormat="1" ht="23.55" customHeight="1">
      <c r="A116" s="56">
        <f>+'P POR EJERCER '!B89</f>
        <v>5002</v>
      </c>
      <c r="B116" s="56">
        <f>+'P POR EJERCER '!C89</f>
        <v>2721</v>
      </c>
      <c r="C116" s="57" t="str">
        <f>+'P POR EJERCER '!D89</f>
        <v>Prendas de seguridad y protección personal</v>
      </c>
      <c r="D116" s="360">
        <f>+'P POR EJERCER '!E89</f>
        <v>10000</v>
      </c>
      <c r="E116" s="360">
        <f>+'P POR EJERCER '!F89</f>
        <v>0</v>
      </c>
      <c r="F116" s="360">
        <f>+'P POR EJERCER '!G89</f>
        <v>10000</v>
      </c>
      <c r="G116" s="360">
        <f>+'P POR EJERCER '!H89</f>
        <v>0</v>
      </c>
      <c r="H116" s="360">
        <f>+'P POR EJERCER '!O89</f>
        <v>0</v>
      </c>
      <c r="I116" s="360">
        <f>+'P POR EJERCER '!N89</f>
        <v>0</v>
      </c>
      <c r="J116" s="360">
        <f>+'P POR EJERCER '!Q89</f>
        <v>0</v>
      </c>
      <c r="K116" s="360">
        <f t="shared" si="33"/>
        <v>0</v>
      </c>
      <c r="L116" s="12"/>
      <c r="M116" s="374"/>
      <c r="N116" s="23"/>
      <c r="T116" s="17"/>
      <c r="U116" s="17"/>
      <c r="V116" s="17"/>
    </row>
    <row r="117" spans="1:22" s="16" customFormat="1" ht="23.55" customHeight="1">
      <c r="A117" s="56">
        <f>+'P POR EJERCER '!B90</f>
        <v>5002</v>
      </c>
      <c r="B117" s="56">
        <f>+'P POR EJERCER '!C90</f>
        <v>2741</v>
      </c>
      <c r="C117" s="57" t="str">
        <f>+'P POR EJERCER '!D90</f>
        <v>Productos textiles</v>
      </c>
      <c r="D117" s="360">
        <f>+'P POR EJERCER '!E90</f>
        <v>0</v>
      </c>
      <c r="E117" s="360">
        <f>+'P POR EJERCER '!F90</f>
        <v>6928</v>
      </c>
      <c r="F117" s="360">
        <f>+'P POR EJERCER '!G90</f>
        <v>0</v>
      </c>
      <c r="G117" s="360">
        <f>+'P POR EJERCER '!H90</f>
        <v>6928</v>
      </c>
      <c r="H117" s="360">
        <f>+'P POR EJERCER '!O90</f>
        <v>6928</v>
      </c>
      <c r="I117" s="360">
        <f>+'P POR EJERCER '!N90</f>
        <v>0</v>
      </c>
      <c r="J117" s="360">
        <f>+'P POR EJERCER '!Q90</f>
        <v>0</v>
      </c>
      <c r="K117" s="360">
        <f t="shared" si="33"/>
        <v>0</v>
      </c>
      <c r="L117" s="12"/>
      <c r="M117" s="374"/>
      <c r="N117" s="23"/>
      <c r="T117" s="17"/>
      <c r="U117" s="17"/>
      <c r="V117" s="17"/>
    </row>
    <row r="118" spans="1:22" s="16" customFormat="1" ht="23.55" customHeight="1">
      <c r="A118" s="714">
        <f>+'P POR EJERCER '!B91</f>
        <v>5002</v>
      </c>
      <c r="B118" s="714">
        <f>+'P POR EJERCER '!C91</f>
        <v>2911</v>
      </c>
      <c r="C118" s="834" t="str">
        <f>+'P POR EJERCER '!D91</f>
        <v>Herramientas menores</v>
      </c>
      <c r="D118" s="360">
        <f>+'P POR EJERCER '!E91</f>
        <v>15000</v>
      </c>
      <c r="E118" s="360">
        <f>+'P POR EJERCER '!F91</f>
        <v>3248</v>
      </c>
      <c r="F118" s="360">
        <f>+'P POR EJERCER '!G91</f>
        <v>7.5</v>
      </c>
      <c r="G118" s="360">
        <f>+'P POR EJERCER '!H91</f>
        <v>18240.5</v>
      </c>
      <c r="H118" s="360">
        <f>+'P POR EJERCER '!O91</f>
        <v>18240.5</v>
      </c>
      <c r="I118" s="360">
        <f>+'P POR EJERCER '!N91</f>
        <v>0</v>
      </c>
      <c r="J118" s="360">
        <f>+'P POR EJERCER '!Q91</f>
        <v>0</v>
      </c>
      <c r="K118" s="360">
        <f t="shared" si="33"/>
        <v>0</v>
      </c>
      <c r="L118" s="12"/>
      <c r="M118" s="374"/>
      <c r="N118" s="23"/>
      <c r="T118" s="17"/>
      <c r="U118" s="17"/>
      <c r="V118" s="17"/>
    </row>
    <row r="119" spans="1:22" s="16" customFormat="1" ht="24.6" customHeight="1">
      <c r="A119" s="714">
        <f>+'P POR EJERCER '!B92</f>
        <v>5002</v>
      </c>
      <c r="B119" s="714">
        <f>+'P POR EJERCER '!C92</f>
        <v>2921</v>
      </c>
      <c r="C119" s="834" t="str">
        <f>+'P POR EJERCER '!D92</f>
        <v>Refacciones y accesorios menores de edificios</v>
      </c>
      <c r="D119" s="360">
        <f>+'P POR EJERCER '!E92</f>
        <v>0</v>
      </c>
      <c r="E119" s="360">
        <f>+'P POR EJERCER '!F92</f>
        <v>0</v>
      </c>
      <c r="F119" s="360">
        <f>+'P POR EJERCER '!G92</f>
        <v>0</v>
      </c>
      <c r="G119" s="360">
        <f>+'P POR EJERCER '!H92</f>
        <v>0</v>
      </c>
      <c r="H119" s="360">
        <f>+'P POR EJERCER '!O92</f>
        <v>0</v>
      </c>
      <c r="I119" s="360">
        <f>+'P POR EJERCER '!N92</f>
        <v>0</v>
      </c>
      <c r="J119" s="360">
        <f>+'P POR EJERCER '!Q92</f>
        <v>0</v>
      </c>
      <c r="K119" s="360">
        <f t="shared" si="33"/>
        <v>0</v>
      </c>
      <c r="L119" s="12"/>
      <c r="M119" s="374"/>
      <c r="N119" s="23"/>
      <c r="T119" s="17"/>
      <c r="U119" s="17"/>
      <c r="V119" s="17"/>
    </row>
    <row r="120" spans="1:22" s="16" customFormat="1" ht="23.55" customHeight="1">
      <c r="A120" s="714">
        <f>+'P POR EJERCER '!B93</f>
        <v>5002</v>
      </c>
      <c r="B120" s="714">
        <f>+'P POR EJERCER '!C93</f>
        <v>2941</v>
      </c>
      <c r="C120" s="72" t="str">
        <f>+'P POR EJERCER '!D93</f>
        <v>Refacciones y accesorios menores de equipo de cómputo y tecnologías de la información</v>
      </c>
      <c r="D120" s="360">
        <f>+'P POR EJERCER '!E93</f>
        <v>80000</v>
      </c>
      <c r="E120" s="360">
        <f>+'P POR EJERCER '!F93</f>
        <v>40000</v>
      </c>
      <c r="F120" s="360">
        <f>+'P POR EJERCER '!G93</f>
        <v>0</v>
      </c>
      <c r="G120" s="360">
        <f>+'P POR EJERCER '!H93</f>
        <v>120000</v>
      </c>
      <c r="H120" s="360">
        <f>+'P POR EJERCER '!O93</f>
        <v>119803.62</v>
      </c>
      <c r="I120" s="360">
        <f>+'P POR EJERCER '!N93</f>
        <v>0</v>
      </c>
      <c r="J120" s="360">
        <f>+'P POR EJERCER '!Q93</f>
        <v>0</v>
      </c>
      <c r="K120" s="360">
        <f t="shared" si="33"/>
        <v>196.38000000000466</v>
      </c>
      <c r="L120" s="12"/>
      <c r="M120" s="374"/>
      <c r="N120" s="23"/>
      <c r="T120" s="17"/>
      <c r="U120" s="17"/>
      <c r="V120" s="17"/>
    </row>
    <row r="121" spans="1:22" s="16" customFormat="1" ht="34.049999999999997" customHeight="1">
      <c r="A121" s="714">
        <f>+'P POR EJERCER '!B94</f>
        <v>5002</v>
      </c>
      <c r="B121" s="714">
        <f>+'P POR EJERCER '!C94</f>
        <v>2961</v>
      </c>
      <c r="C121" s="834" t="str">
        <f>+'P POR EJERCER '!D94</f>
        <v>Refacciones y accesorios menores de equipo de transporte</v>
      </c>
      <c r="D121" s="360">
        <f>+'P POR EJERCER '!E94</f>
        <v>45000</v>
      </c>
      <c r="E121" s="360">
        <f>+'P POR EJERCER '!F94</f>
        <v>0</v>
      </c>
      <c r="F121" s="360">
        <f>+'P POR EJERCER '!G94</f>
        <v>27150</v>
      </c>
      <c r="G121" s="360">
        <f>+'P POR EJERCER '!H94</f>
        <v>17850</v>
      </c>
      <c r="H121" s="360">
        <f>+'P POR EJERCER '!O94</f>
        <v>11874</v>
      </c>
      <c r="I121" s="360">
        <f>+'P POR EJERCER '!N94</f>
        <v>0</v>
      </c>
      <c r="J121" s="360">
        <f>+'P POR EJERCER '!Q94</f>
        <v>0</v>
      </c>
      <c r="K121" s="360">
        <f t="shared" si="33"/>
        <v>5976</v>
      </c>
      <c r="L121" s="12"/>
      <c r="M121" s="374"/>
      <c r="N121" s="23"/>
      <c r="T121" s="17"/>
      <c r="U121" s="17"/>
      <c r="V121" s="17"/>
    </row>
    <row r="122" spans="1:22" s="16" customFormat="1" ht="23.55" customHeight="1">
      <c r="A122" s="714">
        <f>+'P POR EJERCER '!B95</f>
        <v>5002</v>
      </c>
      <c r="B122" s="714">
        <f>+'P POR EJERCER '!C95</f>
        <v>2991</v>
      </c>
      <c r="C122" s="834" t="str">
        <f>+'P POR EJERCER '!D95</f>
        <v>Refacciones y accesorios menores otros bienes muebles</v>
      </c>
      <c r="D122" s="360">
        <f>+'P POR EJERCER '!E95</f>
        <v>11000</v>
      </c>
      <c r="E122" s="360">
        <f>+'P POR EJERCER '!F95</f>
        <v>0</v>
      </c>
      <c r="F122" s="360">
        <f>+'P POR EJERCER '!G95</f>
        <v>11000</v>
      </c>
      <c r="G122" s="360">
        <f>+'P POR EJERCER '!H95</f>
        <v>0</v>
      </c>
      <c r="H122" s="360">
        <f>+'P POR EJERCER '!O95</f>
        <v>0</v>
      </c>
      <c r="I122" s="360">
        <f>+'P POR EJERCER '!N95</f>
        <v>0</v>
      </c>
      <c r="J122" s="360">
        <f>+'P POR EJERCER '!Q95</f>
        <v>0</v>
      </c>
      <c r="K122" s="360">
        <f t="shared" ref="K122" si="34">+G122-H122-I122-J122</f>
        <v>0</v>
      </c>
      <c r="L122" s="12"/>
      <c r="M122" s="374"/>
      <c r="N122" s="23"/>
      <c r="T122" s="17"/>
      <c r="U122" s="17"/>
      <c r="V122" s="17"/>
    </row>
    <row r="123" spans="1:22" s="16" customFormat="1" ht="34.950000000000003" customHeight="1">
      <c r="A123" s="714">
        <f>+'P POR EJERCER '!B96</f>
        <v>5002</v>
      </c>
      <c r="B123" s="714">
        <f>+'P POR EJERCER '!C96</f>
        <v>3111</v>
      </c>
      <c r="C123" s="834" t="str">
        <f>+'P POR EJERCER '!D96</f>
        <v>Contratación e Instalación de energía eléctrica</v>
      </c>
      <c r="D123" s="360">
        <f>+'P POR EJERCER '!E96</f>
        <v>100000</v>
      </c>
      <c r="E123" s="360">
        <f>+'P POR EJERCER '!F96</f>
        <v>0</v>
      </c>
      <c r="F123" s="360">
        <f>+'P POR EJERCER '!G96</f>
        <v>15061.11</v>
      </c>
      <c r="G123" s="360">
        <f>+'P POR EJERCER '!H96</f>
        <v>84938.89</v>
      </c>
      <c r="H123" s="360">
        <f>+'P POR EJERCER '!O96</f>
        <v>84938.89</v>
      </c>
      <c r="I123" s="360">
        <f>+'P POR EJERCER '!N96</f>
        <v>0</v>
      </c>
      <c r="J123" s="360">
        <f>+'P POR EJERCER '!Q96</f>
        <v>0</v>
      </c>
      <c r="K123" s="360">
        <f t="shared" ref="K123" si="35">+G123-H123-I123-J123</f>
        <v>0</v>
      </c>
      <c r="L123" s="12"/>
      <c r="M123" s="374"/>
      <c r="N123" s="22"/>
      <c r="O123" s="52"/>
      <c r="P123" s="52"/>
      <c r="T123" s="17"/>
      <c r="U123" s="17"/>
      <c r="V123" s="17"/>
    </row>
    <row r="124" spans="1:22" s="16" customFormat="1" ht="26.25" customHeight="1">
      <c r="A124" s="714">
        <f>+'P POR EJERCER '!B97</f>
        <v>5002</v>
      </c>
      <c r="B124" s="714">
        <f>+'P POR EJERCER '!C97</f>
        <v>3112</v>
      </c>
      <c r="C124" s="834" t="str">
        <f>+'P POR EJERCER '!D97</f>
        <v>Servicio de energía eléctrica</v>
      </c>
      <c r="D124" s="360">
        <f>+'P POR EJERCER '!E97</f>
        <v>550000</v>
      </c>
      <c r="E124" s="360">
        <f>+'P POR EJERCER '!F97</f>
        <v>380000</v>
      </c>
      <c r="F124" s="360">
        <f>+'P POR EJERCER '!G97</f>
        <v>200000</v>
      </c>
      <c r="G124" s="360">
        <f>+'P POR EJERCER '!H97</f>
        <v>730000</v>
      </c>
      <c r="H124" s="360">
        <f>+'P POR EJERCER '!O97</f>
        <v>718428</v>
      </c>
      <c r="I124" s="360">
        <f>+'P POR EJERCER '!N97</f>
        <v>0</v>
      </c>
      <c r="J124" s="360">
        <f>+'P POR EJERCER '!Q97</f>
        <v>0</v>
      </c>
      <c r="K124" s="360">
        <f t="shared" si="33"/>
        <v>11572</v>
      </c>
      <c r="L124" s="12"/>
      <c r="M124" s="374"/>
      <c r="N124" s="22"/>
      <c r="O124" s="52"/>
      <c r="P124" s="52"/>
      <c r="T124" s="17"/>
      <c r="U124" s="17"/>
      <c r="V124" s="17"/>
    </row>
    <row r="125" spans="1:22" s="16" customFormat="1" ht="26.25" customHeight="1">
      <c r="A125" s="714">
        <f>+'P POR EJERCER '!B98</f>
        <v>5002</v>
      </c>
      <c r="B125" s="714">
        <f>+'P POR EJERCER '!C98</f>
        <v>3131</v>
      </c>
      <c r="C125" s="834" t="str">
        <f>+'P POR EJERCER '!D98</f>
        <v>Agua potable</v>
      </c>
      <c r="D125" s="360">
        <f>+'P POR EJERCER '!E98</f>
        <v>240000</v>
      </c>
      <c r="E125" s="360">
        <f>+'P POR EJERCER '!F98</f>
        <v>92000</v>
      </c>
      <c r="F125" s="360">
        <f>+'P POR EJERCER '!G98</f>
        <v>0</v>
      </c>
      <c r="G125" s="360">
        <f>+'P POR EJERCER '!H98</f>
        <v>332000</v>
      </c>
      <c r="H125" s="360">
        <f>+'P POR EJERCER '!O98</f>
        <v>324570</v>
      </c>
      <c r="I125" s="360">
        <f>+'P POR EJERCER '!N98</f>
        <v>0</v>
      </c>
      <c r="J125" s="360">
        <f>+'P POR EJERCER '!Q98</f>
        <v>0</v>
      </c>
      <c r="K125" s="360">
        <f t="shared" si="33"/>
        <v>7430</v>
      </c>
      <c r="L125" s="12"/>
      <c r="M125" s="374"/>
      <c r="N125" s="22"/>
      <c r="O125" s="52"/>
      <c r="P125" s="52"/>
      <c r="T125" s="17"/>
      <c r="U125" s="17"/>
      <c r="V125" s="17"/>
    </row>
    <row r="126" spans="1:22" s="16" customFormat="1" ht="36.75" customHeight="1">
      <c r="A126" s="714">
        <f>+'P POR EJERCER '!B99</f>
        <v>5002</v>
      </c>
      <c r="B126" s="714">
        <f>+'P POR EJERCER '!C99</f>
        <v>3141</v>
      </c>
      <c r="C126" s="834" t="str">
        <f>+'P POR EJERCER '!D99</f>
        <v>Telefonía tradicional</v>
      </c>
      <c r="D126" s="360">
        <f>+'P POR EJERCER '!E99</f>
        <v>300000</v>
      </c>
      <c r="E126" s="360">
        <f>+'P POR EJERCER '!F99</f>
        <v>0</v>
      </c>
      <c r="F126" s="360">
        <f>+'P POR EJERCER '!G99</f>
        <v>243441.96</v>
      </c>
      <c r="G126" s="360">
        <f>+'P POR EJERCER '!H99</f>
        <v>56558.040000000008</v>
      </c>
      <c r="H126" s="360">
        <f>+'P POR EJERCER '!O99</f>
        <v>56558.04</v>
      </c>
      <c r="I126" s="360">
        <f>+'P POR EJERCER '!N99</f>
        <v>0</v>
      </c>
      <c r="J126" s="360">
        <f>+'P POR EJERCER '!Q99</f>
        <v>0</v>
      </c>
      <c r="K126" s="360">
        <f t="shared" si="33"/>
        <v>7.2759576141834259E-12</v>
      </c>
      <c r="L126" s="12"/>
      <c r="M126" s="374"/>
      <c r="N126" s="23"/>
      <c r="T126" s="17"/>
      <c r="U126" s="17"/>
      <c r="V126" s="17"/>
    </row>
    <row r="127" spans="1:22" s="16" customFormat="1" ht="26.25" customHeight="1">
      <c r="A127" s="714">
        <f>+'P POR EJERCER '!B100</f>
        <v>5002</v>
      </c>
      <c r="B127" s="714">
        <f>+'P POR EJERCER '!C100</f>
        <v>3171</v>
      </c>
      <c r="C127" s="834" t="str">
        <f>+'P POR EJERCER '!D100</f>
        <v>Servicios de acceso de Internet, redes y procesamiento de información</v>
      </c>
      <c r="D127" s="360">
        <f>+'P POR EJERCER '!E100</f>
        <v>200000</v>
      </c>
      <c r="E127" s="360">
        <f>+'P POR EJERCER '!F100</f>
        <v>0</v>
      </c>
      <c r="F127" s="360">
        <f>+'P POR EJERCER '!G100</f>
        <v>98499.11</v>
      </c>
      <c r="G127" s="360">
        <f>+'P POR EJERCER '!H100</f>
        <v>101500.89</v>
      </c>
      <c r="H127" s="360">
        <f>+'P POR EJERCER '!O100</f>
        <v>101500.89</v>
      </c>
      <c r="I127" s="360">
        <f>+'P POR EJERCER '!N100</f>
        <v>0</v>
      </c>
      <c r="J127" s="360">
        <f>+'P POR EJERCER '!Q100</f>
        <v>0</v>
      </c>
      <c r="K127" s="360">
        <f t="shared" si="33"/>
        <v>0</v>
      </c>
      <c r="L127" s="12"/>
      <c r="M127" s="374"/>
      <c r="N127" s="22"/>
      <c r="O127" s="52"/>
      <c r="P127" s="52"/>
      <c r="T127" s="17"/>
      <c r="U127" s="17"/>
      <c r="V127" s="17"/>
    </row>
    <row r="128" spans="1:22" s="16" customFormat="1" ht="31.95" customHeight="1">
      <c r="A128" s="714">
        <f>+'P POR EJERCER '!B101</f>
        <v>5002</v>
      </c>
      <c r="B128" s="714">
        <f>+'P POR EJERCER '!C101</f>
        <v>3181</v>
      </c>
      <c r="C128" s="834" t="str">
        <f>+'P POR EJERCER '!D101</f>
        <v>Servicios postales y telegráficos</v>
      </c>
      <c r="D128" s="360">
        <f>+'P POR EJERCER '!E101</f>
        <v>30000</v>
      </c>
      <c r="E128" s="360">
        <f>+'P POR EJERCER '!F101</f>
        <v>0</v>
      </c>
      <c r="F128" s="360">
        <f>+'P POR EJERCER '!G101</f>
        <v>3122.18</v>
      </c>
      <c r="G128" s="360">
        <f>+'P POR EJERCER '!H101</f>
        <v>26877.82</v>
      </c>
      <c r="H128" s="360">
        <f>+'P POR EJERCER '!O101</f>
        <v>26452.32</v>
      </c>
      <c r="I128" s="360">
        <f>+'P POR EJERCER '!N101</f>
        <v>0</v>
      </c>
      <c r="J128" s="360">
        <f>+'P POR EJERCER '!Q101</f>
        <v>0</v>
      </c>
      <c r="K128" s="360">
        <f t="shared" si="33"/>
        <v>425.5</v>
      </c>
      <c r="L128" s="12"/>
      <c r="M128" s="374"/>
      <c r="N128" s="23"/>
      <c r="T128" s="17"/>
      <c r="U128" s="17"/>
      <c r="V128" s="17"/>
    </row>
    <row r="129" spans="1:22" s="16" customFormat="1" ht="26.25" customHeight="1">
      <c r="A129" s="714">
        <f>+'P POR EJERCER '!B102</f>
        <v>5002</v>
      </c>
      <c r="B129" s="714">
        <f>+'P POR EJERCER '!C102</f>
        <v>3221</v>
      </c>
      <c r="C129" s="834" t="str">
        <f>+'P POR EJERCER '!D102</f>
        <v>Arrendamiento de edificios</v>
      </c>
      <c r="D129" s="360">
        <f>+'P POR EJERCER '!E102</f>
        <v>1200000</v>
      </c>
      <c r="E129" s="360">
        <f>+'P POR EJERCER '!F102</f>
        <v>1351.97</v>
      </c>
      <c r="F129" s="360">
        <f>+'P POR EJERCER '!G102</f>
        <v>94100.84</v>
      </c>
      <c r="G129" s="360">
        <f>+'P POR EJERCER '!H102</f>
        <v>1107251.1299999999</v>
      </c>
      <c r="H129" s="360">
        <f>+'P POR EJERCER '!O102</f>
        <v>1107251.1200000001</v>
      </c>
      <c r="I129" s="360">
        <f>+'P POR EJERCER '!N102</f>
        <v>0</v>
      </c>
      <c r="J129" s="360">
        <f>+'P POR EJERCER '!Q102</f>
        <v>0</v>
      </c>
      <c r="K129" s="360">
        <f t="shared" si="33"/>
        <v>9.9999997764825821E-3</v>
      </c>
      <c r="L129" s="12"/>
      <c r="M129" s="374"/>
      <c r="N129" s="22"/>
      <c r="O129" s="52"/>
      <c r="P129" s="52"/>
      <c r="T129" s="17"/>
      <c r="U129" s="17"/>
      <c r="V129" s="17"/>
    </row>
    <row r="130" spans="1:22" s="16" customFormat="1" ht="26.25" customHeight="1">
      <c r="A130" s="714">
        <f>+'P POR EJERCER '!B103</f>
        <v>5002</v>
      </c>
      <c r="B130" s="714">
        <f>+'P POR EJERCER '!C103</f>
        <v>3271</v>
      </c>
      <c r="C130" s="834" t="str">
        <f>+'P POR EJERCER '!D103</f>
        <v>Arrendamiento de activos intangibles</v>
      </c>
      <c r="D130" s="360">
        <f>+'P POR EJERCER '!E103</f>
        <v>1100</v>
      </c>
      <c r="E130" s="360">
        <f>+'P POR EJERCER '!F103</f>
        <v>162400</v>
      </c>
      <c r="F130" s="360">
        <f>+'P POR EJERCER '!G103</f>
        <v>1100</v>
      </c>
      <c r="G130" s="360">
        <f>+'P POR EJERCER '!H103</f>
        <v>162400</v>
      </c>
      <c r="H130" s="360">
        <f>+'P POR EJERCER '!O103</f>
        <v>162400</v>
      </c>
      <c r="I130" s="360">
        <f>+'P POR EJERCER '!N103</f>
        <v>0</v>
      </c>
      <c r="J130" s="360">
        <f>+'P POR EJERCER '!Q103</f>
        <v>0</v>
      </c>
      <c r="K130" s="360">
        <f t="shared" si="33"/>
        <v>0</v>
      </c>
      <c r="L130" s="12"/>
      <c r="M130" s="374"/>
      <c r="N130" s="22"/>
      <c r="O130" s="52"/>
      <c r="P130" s="52"/>
      <c r="T130" s="17"/>
      <c r="U130" s="17"/>
      <c r="V130" s="17"/>
    </row>
    <row r="131" spans="1:22" s="16" customFormat="1" ht="26.25" customHeight="1">
      <c r="A131" s="714">
        <f>+'P POR EJERCER '!B104</f>
        <v>5002</v>
      </c>
      <c r="B131" s="714">
        <f>+'P POR EJERCER '!C104</f>
        <v>3311</v>
      </c>
      <c r="C131" s="834" t="str">
        <f>+'P POR EJERCER '!D104</f>
        <v>Servicios legales, de contabilidad, auditoría y relacionados</v>
      </c>
      <c r="D131" s="360">
        <f>+'P POR EJERCER '!E104</f>
        <v>103012.64</v>
      </c>
      <c r="E131" s="360">
        <f>+'P POR EJERCER '!F104</f>
        <v>0</v>
      </c>
      <c r="F131" s="360">
        <f>+'P POR EJERCER '!G104</f>
        <v>0</v>
      </c>
      <c r="G131" s="360">
        <f>+'P POR EJERCER '!H104</f>
        <v>103012.64</v>
      </c>
      <c r="H131" s="360">
        <f>+'P POR EJERCER '!O104</f>
        <v>103012.64</v>
      </c>
      <c r="I131" s="360">
        <f>+'P POR EJERCER '!N104</f>
        <v>0</v>
      </c>
      <c r="J131" s="360">
        <f>+'P POR EJERCER '!Q104</f>
        <v>0</v>
      </c>
      <c r="K131" s="360">
        <f t="shared" si="33"/>
        <v>0</v>
      </c>
      <c r="L131" s="12"/>
      <c r="M131" s="374"/>
      <c r="N131" s="23"/>
      <c r="T131" s="17"/>
      <c r="U131" s="17"/>
      <c r="V131" s="17"/>
    </row>
    <row r="132" spans="1:22" s="16" customFormat="1" ht="26.25" customHeight="1">
      <c r="A132" s="714">
        <f>+'P POR EJERCER '!B105</f>
        <v>5002</v>
      </c>
      <c r="B132" s="714">
        <f>+'P POR EJERCER '!C105</f>
        <v>3321</v>
      </c>
      <c r="C132" s="834" t="str">
        <f>+'P POR EJERCER '!D105</f>
        <v>Servicios de diseño, arquitectura, ingeniería y actividades relacionadas</v>
      </c>
      <c r="D132" s="360">
        <f>+'P POR EJERCER '!E105</f>
        <v>0</v>
      </c>
      <c r="E132" s="360">
        <f>+'P POR EJERCER '!F105</f>
        <v>40600</v>
      </c>
      <c r="F132" s="360">
        <f>+'P POR EJERCER '!G105</f>
        <v>0</v>
      </c>
      <c r="G132" s="360">
        <f>+'P POR EJERCER '!H105</f>
        <v>40600</v>
      </c>
      <c r="H132" s="360">
        <f>+'P POR EJERCER '!O105</f>
        <v>40600</v>
      </c>
      <c r="I132" s="360">
        <f>+'P POR EJERCER '!N105</f>
        <v>0</v>
      </c>
      <c r="J132" s="360">
        <f>+'P POR EJERCER '!Q105</f>
        <v>0</v>
      </c>
      <c r="K132" s="360">
        <f t="shared" ref="K132" si="36">+G132-H132-I132-J132</f>
        <v>0</v>
      </c>
      <c r="L132" s="12"/>
      <c r="M132" s="374"/>
      <c r="N132" s="22"/>
      <c r="O132" s="52"/>
      <c r="P132" s="52"/>
      <c r="T132" s="17"/>
      <c r="U132" s="17"/>
      <c r="V132" s="17"/>
    </row>
    <row r="133" spans="1:22" s="16" customFormat="1" ht="26.25" customHeight="1">
      <c r="A133" s="714">
        <f>+'P POR EJERCER '!B106</f>
        <v>5002</v>
      </c>
      <c r="B133" s="714">
        <f>+'P POR EJERCER '!C106</f>
        <v>3331</v>
      </c>
      <c r="C133" s="72" t="str">
        <f>+'P POR EJERCER '!D106</f>
        <v>Servicios de consultoría administrativa, procesos, técnica y en tecnologías de la información</v>
      </c>
      <c r="D133" s="360">
        <f>+'P POR EJERCER '!E106</f>
        <v>420000</v>
      </c>
      <c r="E133" s="360">
        <f>+'P POR EJERCER '!F106</f>
        <v>200000</v>
      </c>
      <c r="F133" s="360">
        <f>+'P POR EJERCER '!G106</f>
        <v>193142.05</v>
      </c>
      <c r="G133" s="360">
        <f>+'P POR EJERCER '!H106</f>
        <v>426857.95</v>
      </c>
      <c r="H133" s="360">
        <f>+'P POR EJERCER '!O106</f>
        <v>426857.95</v>
      </c>
      <c r="I133" s="360">
        <f>+'P POR EJERCER '!N106</f>
        <v>0</v>
      </c>
      <c r="J133" s="360">
        <f>+'P POR EJERCER '!Q106</f>
        <v>0</v>
      </c>
      <c r="K133" s="360">
        <f t="shared" si="33"/>
        <v>0</v>
      </c>
      <c r="L133" s="12"/>
      <c r="M133" s="374"/>
      <c r="N133" s="22"/>
      <c r="O133" s="52"/>
      <c r="P133" s="52"/>
      <c r="T133" s="17"/>
      <c r="U133" s="17"/>
      <c r="V133" s="17"/>
    </row>
    <row r="134" spans="1:22" s="16" customFormat="1" ht="26.25" customHeight="1">
      <c r="A134" s="714">
        <f>+'P POR EJERCER '!B107</f>
        <v>5002</v>
      </c>
      <c r="B134" s="714">
        <f>+'P POR EJERCER '!C107</f>
        <v>3341</v>
      </c>
      <c r="C134" s="834" t="str">
        <f>+'P POR EJERCER '!D107</f>
        <v>Servicios de capacitación</v>
      </c>
      <c r="D134" s="360">
        <f>+'P POR EJERCER '!E107</f>
        <v>0</v>
      </c>
      <c r="E134" s="360">
        <f>+'P POR EJERCER '!F107</f>
        <v>47000</v>
      </c>
      <c r="F134" s="360">
        <f>+'P POR EJERCER '!G107</f>
        <v>810</v>
      </c>
      <c r="G134" s="360">
        <f>+'P POR EJERCER '!H107</f>
        <v>46190</v>
      </c>
      <c r="H134" s="360">
        <f>+'P POR EJERCER '!O107</f>
        <v>46190</v>
      </c>
      <c r="I134" s="360">
        <f>+'P POR EJERCER '!N107</f>
        <v>0</v>
      </c>
      <c r="J134" s="360">
        <f>+'P POR EJERCER '!Q107</f>
        <v>0</v>
      </c>
      <c r="K134" s="360">
        <f t="shared" si="33"/>
        <v>0</v>
      </c>
      <c r="L134" s="12"/>
      <c r="M134" s="374"/>
      <c r="N134" s="23"/>
      <c r="T134" s="17"/>
      <c r="U134" s="17"/>
      <c r="V134" s="17"/>
    </row>
    <row r="135" spans="1:22" s="16" customFormat="1" ht="26.25" customHeight="1">
      <c r="A135" s="714">
        <f>+'P POR EJERCER '!B108</f>
        <v>5002</v>
      </c>
      <c r="B135" s="714">
        <f>+'P POR EJERCER '!C108</f>
        <v>3361</v>
      </c>
      <c r="C135" s="834" t="str">
        <f>+'P POR EJERCER '!D108</f>
        <v>Servicios de apoyo administrativo y fotocopiado</v>
      </c>
      <c r="D135" s="360">
        <f>+'P POR EJERCER '!E108</f>
        <v>660000</v>
      </c>
      <c r="E135" s="360">
        <f>+'P POR EJERCER '!F108</f>
        <v>259600</v>
      </c>
      <c r="F135" s="360">
        <f>+'P POR EJERCER '!G108</f>
        <v>43604.770000000004</v>
      </c>
      <c r="G135" s="360">
        <f>+'P POR EJERCER '!H108</f>
        <v>875995.23</v>
      </c>
      <c r="H135" s="360">
        <f>+'P POR EJERCER '!O108</f>
        <v>874855</v>
      </c>
      <c r="I135" s="360">
        <f>+'P POR EJERCER '!N108</f>
        <v>0</v>
      </c>
      <c r="J135" s="360">
        <f>+'P POR EJERCER '!Q108</f>
        <v>0</v>
      </c>
      <c r="K135" s="360">
        <f t="shared" si="33"/>
        <v>1140.2299999999814</v>
      </c>
      <c r="L135" s="12"/>
      <c r="M135" s="374"/>
      <c r="N135" s="23"/>
      <c r="T135" s="17"/>
      <c r="U135" s="17"/>
      <c r="V135" s="17"/>
    </row>
    <row r="136" spans="1:22" s="16" customFormat="1" ht="39" customHeight="1">
      <c r="A136" s="714">
        <f>+'P POR EJERCER '!B109</f>
        <v>5002</v>
      </c>
      <c r="B136" s="714">
        <f>+'P POR EJERCER '!C109</f>
        <v>3362</v>
      </c>
      <c r="C136" s="834" t="str">
        <f>+'P POR EJERCER '!D109</f>
        <v>Servicios de impresión</v>
      </c>
      <c r="D136" s="360">
        <f>+'P POR EJERCER '!E109</f>
        <v>280000</v>
      </c>
      <c r="E136" s="360">
        <f>+'P POR EJERCER '!F109</f>
        <v>120357.02</v>
      </c>
      <c r="F136" s="360">
        <f>+'P POR EJERCER '!G109</f>
        <v>249436</v>
      </c>
      <c r="G136" s="360">
        <f>+'P POR EJERCER '!H109</f>
        <v>150921.02000000002</v>
      </c>
      <c r="H136" s="360">
        <f>+'P POR EJERCER '!O109</f>
        <v>150823.4</v>
      </c>
      <c r="I136" s="360">
        <f>+'P POR EJERCER '!N109</f>
        <v>0</v>
      </c>
      <c r="J136" s="360">
        <f>+'P POR EJERCER '!Q109</f>
        <v>0</v>
      </c>
      <c r="K136" s="360">
        <f t="shared" si="33"/>
        <v>97.620000000024447</v>
      </c>
      <c r="L136" s="12"/>
      <c r="M136" s="374"/>
      <c r="N136" s="22"/>
      <c r="O136" s="52"/>
      <c r="P136" s="52"/>
      <c r="T136" s="17"/>
      <c r="U136" s="17"/>
      <c r="V136" s="17"/>
    </row>
    <row r="137" spans="1:22" s="16" customFormat="1" ht="50.25" customHeight="1">
      <c r="A137" s="714">
        <f>+'P POR EJERCER '!B110</f>
        <v>5002</v>
      </c>
      <c r="B137" s="714">
        <f>+'P POR EJERCER '!C110</f>
        <v>3363</v>
      </c>
      <c r="C137" s="834" t="str">
        <f>+'P POR EJERCER '!D110</f>
        <v>Servicios de impresión en medios masivos</v>
      </c>
      <c r="D137" s="360">
        <f>+'P POR EJERCER '!E110</f>
        <v>150000</v>
      </c>
      <c r="E137" s="360">
        <f>+'P POR EJERCER '!F110</f>
        <v>0</v>
      </c>
      <c r="F137" s="360">
        <f>+'P POR EJERCER '!G110</f>
        <v>50000</v>
      </c>
      <c r="G137" s="360">
        <f>+'P POR EJERCER '!H110</f>
        <v>100000</v>
      </c>
      <c r="H137" s="360">
        <f>+'P POR EJERCER '!O110</f>
        <v>86960</v>
      </c>
      <c r="I137" s="360">
        <f>+'P POR EJERCER '!N110</f>
        <v>0</v>
      </c>
      <c r="J137" s="360">
        <f>+'P POR EJERCER '!Q110</f>
        <v>0</v>
      </c>
      <c r="K137" s="360">
        <f t="shared" si="33"/>
        <v>13040</v>
      </c>
      <c r="L137" s="12"/>
      <c r="M137" s="374"/>
      <c r="N137" s="23"/>
      <c r="T137" s="17"/>
      <c r="U137" s="17"/>
      <c r="V137" s="17"/>
    </row>
    <row r="138" spans="1:22" s="16" customFormat="1" ht="37.5" customHeight="1">
      <c r="A138" s="714">
        <f>+'P POR EJERCER '!B111</f>
        <v>5002</v>
      </c>
      <c r="B138" s="714">
        <f>+'P POR EJERCER '!C111</f>
        <v>3381</v>
      </c>
      <c r="C138" s="834" t="str">
        <f>+'P POR EJERCER '!D111</f>
        <v>Servicios de vigilancia</v>
      </c>
      <c r="D138" s="360">
        <f>+'P POR EJERCER '!E111</f>
        <v>760000</v>
      </c>
      <c r="E138" s="360">
        <f>+'P POR EJERCER '!F111</f>
        <v>133745.28</v>
      </c>
      <c r="F138" s="360">
        <f>+'P POR EJERCER '!G111</f>
        <v>0</v>
      </c>
      <c r="G138" s="360">
        <f>+'P POR EJERCER '!H111</f>
        <v>893745.28</v>
      </c>
      <c r="H138" s="360">
        <f>+'P POR EJERCER '!O111</f>
        <v>893745.28</v>
      </c>
      <c r="I138" s="360">
        <f>+'P POR EJERCER '!N111</f>
        <v>0</v>
      </c>
      <c r="J138" s="360">
        <f>+'P POR EJERCER '!Q111</f>
        <v>0</v>
      </c>
      <c r="K138" s="360">
        <f t="shared" si="33"/>
        <v>0</v>
      </c>
      <c r="L138" s="12"/>
      <c r="M138" s="374"/>
      <c r="N138" s="23"/>
      <c r="T138" s="17"/>
      <c r="U138" s="17"/>
      <c r="V138" s="17"/>
    </row>
    <row r="139" spans="1:22" s="16" customFormat="1" ht="27.6" customHeight="1">
      <c r="A139" s="714">
        <f>+'P POR EJERCER '!B112</f>
        <v>5002</v>
      </c>
      <c r="B139" s="714">
        <f>+'P POR EJERCER '!C112</f>
        <v>3391</v>
      </c>
      <c r="C139" s="834" t="str">
        <f>+'P POR EJERCER '!D112</f>
        <v>Servicios profesionales, científicos, técnicos integrales y otros</v>
      </c>
      <c r="D139" s="360">
        <f>+'P POR EJERCER '!E112</f>
        <v>270000</v>
      </c>
      <c r="E139" s="360">
        <f>+'P POR EJERCER '!F112</f>
        <v>14500</v>
      </c>
      <c r="F139" s="360">
        <f>+'P POR EJERCER '!G112</f>
        <v>146874</v>
      </c>
      <c r="G139" s="360">
        <f>+'P POR EJERCER '!H112</f>
        <v>137626</v>
      </c>
      <c r="H139" s="360">
        <f>+'P POR EJERCER '!O112</f>
        <v>107001.48</v>
      </c>
      <c r="I139" s="360">
        <f>+'P POR EJERCER '!N112</f>
        <v>0</v>
      </c>
      <c r="J139" s="360">
        <f>+'P POR EJERCER '!Q112</f>
        <v>0</v>
      </c>
      <c r="K139" s="360">
        <f t="shared" si="33"/>
        <v>30624.520000000004</v>
      </c>
      <c r="L139" s="12"/>
      <c r="M139" s="374"/>
      <c r="N139" s="23"/>
      <c r="T139" s="17"/>
      <c r="U139" s="17"/>
      <c r="V139" s="17"/>
    </row>
    <row r="140" spans="1:22" s="16" customFormat="1" ht="33" customHeight="1">
      <c r="A140" s="56">
        <f>+'P POR EJERCER '!B113</f>
        <v>5002</v>
      </c>
      <c r="B140" s="56">
        <f>+'P POR EJERCER '!C113</f>
        <v>3411</v>
      </c>
      <c r="C140" s="57" t="str">
        <f>+'P POR EJERCER '!D113</f>
        <v>Servicios financieros y bancarios</v>
      </c>
      <c r="D140" s="360">
        <f>+'P POR EJERCER '!E113</f>
        <v>70000</v>
      </c>
      <c r="E140" s="360">
        <f>+'P POR EJERCER '!F113</f>
        <v>25000</v>
      </c>
      <c r="F140" s="360">
        <f>+'P POR EJERCER '!G113</f>
        <v>72876</v>
      </c>
      <c r="G140" s="360">
        <f>+'P POR EJERCER '!H113</f>
        <v>22124</v>
      </c>
      <c r="H140" s="360">
        <f>+'P POR EJERCER '!O113</f>
        <v>21628.2</v>
      </c>
      <c r="I140" s="360">
        <f>+'P POR EJERCER '!N113</f>
        <v>0</v>
      </c>
      <c r="J140" s="360">
        <f>+'P POR EJERCER '!Q113</f>
        <v>0</v>
      </c>
      <c r="K140" s="360">
        <f t="shared" si="33"/>
        <v>495.79999999999927</v>
      </c>
      <c r="L140" s="12"/>
      <c r="M140" s="374"/>
      <c r="N140" s="23"/>
      <c r="T140" s="17"/>
      <c r="U140" s="17"/>
      <c r="V140" s="17"/>
    </row>
    <row r="141" spans="1:22" s="16" customFormat="1" ht="31.2" customHeight="1">
      <c r="A141" s="56">
        <f>+'P POR EJERCER '!B114</f>
        <v>5002</v>
      </c>
      <c r="B141" s="56">
        <f>+'P POR EJERCER '!C114</f>
        <v>3451</v>
      </c>
      <c r="C141" s="57" t="str">
        <f>+'P POR EJERCER '!D114</f>
        <v>Seguro de bienes patrimoniales</v>
      </c>
      <c r="D141" s="360">
        <f>+'P POR EJERCER '!E114</f>
        <v>198000</v>
      </c>
      <c r="E141" s="360">
        <f>+'P POR EJERCER '!F114</f>
        <v>0</v>
      </c>
      <c r="F141" s="360">
        <f>+'P POR EJERCER '!G114</f>
        <v>76810.039999999994</v>
      </c>
      <c r="G141" s="360">
        <f>+'P POR EJERCER '!H114</f>
        <v>121189.96</v>
      </c>
      <c r="H141" s="360">
        <f>+'P POR EJERCER '!O114</f>
        <v>121189.96</v>
      </c>
      <c r="I141" s="360">
        <f>+'P POR EJERCER '!N114</f>
        <v>0</v>
      </c>
      <c r="J141" s="360">
        <f>+'P POR EJERCER '!Q114</f>
        <v>0</v>
      </c>
      <c r="K141" s="360">
        <f t="shared" si="33"/>
        <v>0</v>
      </c>
      <c r="L141" s="12"/>
      <c r="M141" s="374"/>
      <c r="N141" s="23"/>
      <c r="T141" s="17"/>
      <c r="U141" s="17"/>
      <c r="V141" s="17"/>
    </row>
    <row r="142" spans="1:22" s="16" customFormat="1" ht="26.25" customHeight="1">
      <c r="A142" s="714">
        <f>+'P POR EJERCER '!B115</f>
        <v>5002</v>
      </c>
      <c r="B142" s="714">
        <f>+'P POR EJERCER '!C115</f>
        <v>3511</v>
      </c>
      <c r="C142" s="834" t="str">
        <f>+'P POR EJERCER '!D115</f>
        <v>Conservación y mantenimiento menor de inmuebles</v>
      </c>
      <c r="D142" s="360">
        <f>+'P POR EJERCER '!E115</f>
        <v>530000</v>
      </c>
      <c r="E142" s="360">
        <f>+'P POR EJERCER '!F115</f>
        <v>1009562.41</v>
      </c>
      <c r="F142" s="360">
        <f>+'P POR EJERCER '!G115</f>
        <v>0</v>
      </c>
      <c r="G142" s="360">
        <f>+'P POR EJERCER '!H115</f>
        <v>1539562.4100000001</v>
      </c>
      <c r="H142" s="360">
        <f>+'P POR EJERCER '!O115</f>
        <v>1539492.8</v>
      </c>
      <c r="I142" s="360">
        <f>+'P POR EJERCER '!N115</f>
        <v>0</v>
      </c>
      <c r="J142" s="360">
        <f>+'P POR EJERCER '!Q115</f>
        <v>0</v>
      </c>
      <c r="K142" s="360">
        <f t="shared" si="33"/>
        <v>69.610000000102445</v>
      </c>
      <c r="L142" s="12"/>
      <c r="M142" s="374"/>
      <c r="N142" s="23"/>
      <c r="T142" s="17"/>
      <c r="U142" s="17"/>
      <c r="V142" s="17"/>
    </row>
    <row r="143" spans="1:22" ht="33.299999999999997" customHeight="1">
      <c r="A143" s="714">
        <f>+'P POR EJERCER '!B116</f>
        <v>5002</v>
      </c>
      <c r="B143" s="714">
        <f>+'P POR EJERCER '!C116</f>
        <v>3521</v>
      </c>
      <c r="C143" s="72" t="str">
        <f>+'P POR EJERCER '!D116</f>
        <v>Instalación, reparación y mantenimiento de mobiliario y equipo de administración, educacional y recreativo</v>
      </c>
      <c r="D143" s="360">
        <f>+'P POR EJERCER '!E116</f>
        <v>258177.14</v>
      </c>
      <c r="E143" s="360">
        <f>+'P POR EJERCER '!F116</f>
        <v>80258.84</v>
      </c>
      <c r="F143" s="360">
        <f>+'P POR EJERCER '!G116</f>
        <v>160925.95000000001</v>
      </c>
      <c r="G143" s="360">
        <f>+'P POR EJERCER '!H116</f>
        <v>177510.02999999997</v>
      </c>
      <c r="H143" s="360">
        <f>+'P POR EJERCER '!O116</f>
        <v>177508.98</v>
      </c>
      <c r="I143" s="360">
        <f>+'P POR EJERCER '!N116</f>
        <v>0</v>
      </c>
      <c r="J143" s="360">
        <f>+'P POR EJERCER '!Q116</f>
        <v>0</v>
      </c>
      <c r="K143" s="360">
        <f t="shared" si="33"/>
        <v>1.0499999999592546</v>
      </c>
      <c r="N143" s="22"/>
      <c r="O143" s="52"/>
      <c r="P143" s="52"/>
    </row>
    <row r="144" spans="1:22" ht="33.299999999999997" customHeight="1">
      <c r="A144" s="714">
        <f>+'P POR EJERCER '!B117</f>
        <v>5002</v>
      </c>
      <c r="B144" s="714">
        <f>+'P POR EJERCER '!C117</f>
        <v>3531</v>
      </c>
      <c r="C144" s="72" t="str">
        <f>+'P POR EJERCER '!D117</f>
        <v>Instalación, reparación y mantenimiento de equipo de cómputo y tecnologías de la
información</v>
      </c>
      <c r="D144" s="360">
        <f>+'P POR EJERCER '!E117</f>
        <v>0</v>
      </c>
      <c r="E144" s="360">
        <f>+'P POR EJERCER '!F117</f>
        <v>4640</v>
      </c>
      <c r="F144" s="360">
        <f>+'P POR EJERCER '!G117</f>
        <v>2320</v>
      </c>
      <c r="G144" s="360">
        <f>+'P POR EJERCER '!H117</f>
        <v>2320</v>
      </c>
      <c r="H144" s="360">
        <f>+'P POR EJERCER '!O117</f>
        <v>2320</v>
      </c>
      <c r="I144" s="360">
        <f>+'P POR EJERCER '!N117</f>
        <v>0</v>
      </c>
      <c r="J144" s="360">
        <f>+'P POR EJERCER '!Q117</f>
        <v>0</v>
      </c>
      <c r="K144" s="360">
        <f t="shared" ref="K144" si="37">+G144-H144-I144-J144</f>
        <v>0</v>
      </c>
    </row>
    <row r="145" spans="1:22" ht="35.4" customHeight="1">
      <c r="A145" s="714">
        <f>+'P POR EJERCER '!B118</f>
        <v>5002</v>
      </c>
      <c r="B145" s="714">
        <f>+'P POR EJERCER '!C118</f>
        <v>3553</v>
      </c>
      <c r="C145" s="72" t="str">
        <f>+'P POR EJERCER '!D118</f>
        <v>Reparación, mantenimiento y conservación de equipo de transporte destinados a servidores públicos y servicios administrativos</v>
      </c>
      <c r="D145" s="360">
        <f>+'P POR EJERCER '!E118</f>
        <v>240000</v>
      </c>
      <c r="E145" s="360">
        <f>+'P POR EJERCER '!F118</f>
        <v>0</v>
      </c>
      <c r="F145" s="360">
        <f>+'P POR EJERCER '!G118</f>
        <v>17363.879999999997</v>
      </c>
      <c r="G145" s="360">
        <f>+'P POR EJERCER '!H118</f>
        <v>222636.12</v>
      </c>
      <c r="H145" s="360">
        <f>+'P POR EJERCER '!O118</f>
        <v>221040.12</v>
      </c>
      <c r="I145" s="360">
        <f>+'P POR EJERCER '!N118</f>
        <v>0</v>
      </c>
      <c r="J145" s="360">
        <f>+'P POR EJERCER '!Q118</f>
        <v>0</v>
      </c>
      <c r="K145" s="360">
        <f t="shared" si="33"/>
        <v>1596</v>
      </c>
      <c r="N145" s="22"/>
      <c r="O145" s="52"/>
      <c r="P145" s="52"/>
    </row>
    <row r="146" spans="1:22" ht="35.549999999999997" customHeight="1">
      <c r="A146" s="56">
        <f>+'P POR EJERCER '!B119</f>
        <v>5002</v>
      </c>
      <c r="B146" s="714">
        <f>+'P POR EJERCER '!C119</f>
        <v>3571</v>
      </c>
      <c r="C146" s="72" t="str">
        <f>+'P POR EJERCER '!D119</f>
        <v>Instalación, reparación y mantenimiento de maquinaria, otros equipos y herramienta</v>
      </c>
      <c r="D146" s="360">
        <f>+'P POR EJERCER '!E119</f>
        <v>45000</v>
      </c>
      <c r="E146" s="360">
        <f>+'P POR EJERCER '!F119</f>
        <v>60068</v>
      </c>
      <c r="F146" s="360">
        <f>+'P POR EJERCER '!G119</f>
        <v>0</v>
      </c>
      <c r="G146" s="360">
        <f>+'P POR EJERCER '!H119</f>
        <v>105068</v>
      </c>
      <c r="H146" s="360">
        <f>+'P POR EJERCER '!O119</f>
        <v>105067.44</v>
      </c>
      <c r="I146" s="360">
        <f>+'P POR EJERCER '!N119</f>
        <v>0</v>
      </c>
      <c r="J146" s="360">
        <f>+'P POR EJERCER '!Q119</f>
        <v>0</v>
      </c>
      <c r="K146" s="360">
        <f t="shared" si="33"/>
        <v>0.55999999999767169</v>
      </c>
    </row>
    <row r="147" spans="1:22" ht="34.950000000000003" customHeight="1">
      <c r="A147" s="714">
        <f>+'P POR EJERCER '!B120</f>
        <v>5002</v>
      </c>
      <c r="B147" s="714">
        <f>+'P POR EJERCER '!C120</f>
        <v>3581</v>
      </c>
      <c r="C147" s="834" t="str">
        <f>+'P POR EJERCER '!D120</f>
        <v>Servicios de limpieza y manejo de desechos</v>
      </c>
      <c r="D147" s="360">
        <f>+'P POR EJERCER '!E120</f>
        <v>1339360</v>
      </c>
      <c r="E147" s="360">
        <f>+'P POR EJERCER '!F120</f>
        <v>0</v>
      </c>
      <c r="F147" s="360">
        <f>+'P POR EJERCER '!G120</f>
        <v>46598.92</v>
      </c>
      <c r="G147" s="360">
        <f>+'P POR EJERCER '!H120</f>
        <v>1292761.08</v>
      </c>
      <c r="H147" s="360">
        <f>+'P POR EJERCER '!O120</f>
        <v>1290406.08</v>
      </c>
      <c r="I147" s="360">
        <f>+'P POR EJERCER '!N120</f>
        <v>0</v>
      </c>
      <c r="J147" s="360">
        <f>+'P POR EJERCER '!Q120</f>
        <v>0</v>
      </c>
      <c r="K147" s="360">
        <f t="shared" si="33"/>
        <v>2355</v>
      </c>
    </row>
    <row r="148" spans="1:22" s="862" customFormat="1" ht="34.950000000000003" customHeight="1">
      <c r="A148" s="714">
        <f>+'P POR EJERCER '!B121</f>
        <v>5002</v>
      </c>
      <c r="B148" s="714">
        <f>+'P POR EJERCER '!C121</f>
        <v>3591</v>
      </c>
      <c r="C148" s="834" t="str">
        <f>+'P POR EJERCER '!D121</f>
        <v>Servicios de jardinería y fumigación</v>
      </c>
      <c r="D148" s="360">
        <f>+'P POR EJERCER '!E121</f>
        <v>101692</v>
      </c>
      <c r="E148" s="360">
        <f>+'P POR EJERCER '!F121</f>
        <v>0</v>
      </c>
      <c r="F148" s="360">
        <f>+'P POR EJERCER '!G121</f>
        <v>3788</v>
      </c>
      <c r="G148" s="360">
        <f>+'P POR EJERCER '!H121</f>
        <v>97904</v>
      </c>
      <c r="H148" s="360">
        <f>+'P POR EJERCER '!O121</f>
        <v>97904</v>
      </c>
      <c r="I148" s="360">
        <f>+'P POR EJERCER '!N121</f>
        <v>0</v>
      </c>
      <c r="J148" s="360">
        <f>+'P POR EJERCER '!Q121</f>
        <v>0</v>
      </c>
      <c r="K148" s="360">
        <f t="shared" si="33"/>
        <v>0</v>
      </c>
      <c r="L148" s="857"/>
      <c r="M148" s="936"/>
      <c r="N148" s="937"/>
      <c r="O148" s="861"/>
      <c r="P148" s="861"/>
      <c r="Q148" s="861"/>
      <c r="R148" s="861"/>
      <c r="S148" s="861"/>
    </row>
    <row r="149" spans="1:22" s="862" customFormat="1" ht="31.2" customHeight="1">
      <c r="A149" s="714">
        <f>+'P POR EJERCER '!B122</f>
        <v>5002</v>
      </c>
      <c r="B149" s="714">
        <f>+'P POR EJERCER '!C122</f>
        <v>3661</v>
      </c>
      <c r="C149" s="834" t="str">
        <f>+'P POR EJERCER '!D122</f>
        <v>Servicio de creación y difusión de contenido exclusivamente a través de Internet</v>
      </c>
      <c r="D149" s="360">
        <f>+'P POR EJERCER '!E122</f>
        <v>200000</v>
      </c>
      <c r="E149" s="360">
        <f>+'P POR EJERCER '!F122</f>
        <v>0</v>
      </c>
      <c r="F149" s="360">
        <f>+'P POR EJERCER '!G122</f>
        <v>176800</v>
      </c>
      <c r="G149" s="360">
        <f>+'P POR EJERCER '!H122</f>
        <v>23200</v>
      </c>
      <c r="H149" s="360">
        <f>+'P POR EJERCER '!O122</f>
        <v>23200</v>
      </c>
      <c r="I149" s="360">
        <f>+'P POR EJERCER '!N122</f>
        <v>0</v>
      </c>
      <c r="J149" s="360">
        <f>+'P POR EJERCER '!Q122</f>
        <v>0</v>
      </c>
      <c r="K149" s="360">
        <f t="shared" ref="K149" si="38">+G149-H149-I149-J149</f>
        <v>0</v>
      </c>
      <c r="L149" s="857"/>
      <c r="M149" s="936"/>
      <c r="N149" s="937"/>
      <c r="O149" s="861"/>
      <c r="P149" s="861"/>
      <c r="Q149" s="861"/>
      <c r="R149" s="861"/>
      <c r="S149" s="861"/>
    </row>
    <row r="150" spans="1:22" ht="31.95" customHeight="1">
      <c r="A150" s="714">
        <f>+'P POR EJERCER '!B123</f>
        <v>5002</v>
      </c>
      <c r="B150" s="714">
        <f>+'P POR EJERCER '!C123</f>
        <v>3711</v>
      </c>
      <c r="C150" s="834" t="str">
        <f>+'P POR EJERCER '!D123</f>
        <v>Pasajes aéreos nacionales</v>
      </c>
      <c r="D150" s="360">
        <f>+'P POR EJERCER '!E123</f>
        <v>125000</v>
      </c>
      <c r="E150" s="360">
        <f>+'P POR EJERCER '!F123</f>
        <v>30000</v>
      </c>
      <c r="F150" s="360">
        <f>+'P POR EJERCER '!G123</f>
        <v>28223</v>
      </c>
      <c r="G150" s="360">
        <f>+'P POR EJERCER '!H123</f>
        <v>126777</v>
      </c>
      <c r="H150" s="360">
        <f>+'P POR EJERCER '!O123</f>
        <v>126777</v>
      </c>
      <c r="I150" s="360">
        <f>+'P POR EJERCER '!N123</f>
        <v>0</v>
      </c>
      <c r="J150" s="360">
        <f>+'P POR EJERCER '!Q123</f>
        <v>0</v>
      </c>
      <c r="K150" s="360">
        <f t="shared" si="33"/>
        <v>0</v>
      </c>
      <c r="N150" s="22"/>
      <c r="O150" s="52"/>
      <c r="P150" s="52"/>
    </row>
    <row r="151" spans="1:22" ht="28.2" customHeight="1">
      <c r="A151" s="714">
        <f>+'P POR EJERCER '!B124</f>
        <v>5002</v>
      </c>
      <c r="B151" s="714">
        <f>+'P POR EJERCER '!C124</f>
        <v>3721</v>
      </c>
      <c r="C151" s="834" t="str">
        <f>+'P POR EJERCER '!D124</f>
        <v>Pasajes terrestres nacionales</v>
      </c>
      <c r="D151" s="360">
        <f>+'P POR EJERCER '!E124</f>
        <v>25000</v>
      </c>
      <c r="E151" s="360">
        <f>+'P POR EJERCER '!F124</f>
        <v>35000</v>
      </c>
      <c r="F151" s="360">
        <f>+'P POR EJERCER '!G124</f>
        <v>18000</v>
      </c>
      <c r="G151" s="360">
        <f>+'P POR EJERCER '!H124</f>
        <v>42000</v>
      </c>
      <c r="H151" s="360">
        <f>+'P POR EJERCER '!O124</f>
        <v>37880.839999999997</v>
      </c>
      <c r="I151" s="360">
        <f>+'P POR EJERCER '!N124</f>
        <v>0</v>
      </c>
      <c r="J151" s="360">
        <f>+'P POR EJERCER '!Q124</f>
        <v>0</v>
      </c>
      <c r="K151" s="360">
        <f t="shared" si="33"/>
        <v>4119.1600000000035</v>
      </c>
    </row>
    <row r="152" spans="1:22" ht="26.25" customHeight="1">
      <c r="A152" s="714">
        <f>+'P POR EJERCER '!B125</f>
        <v>5002</v>
      </c>
      <c r="B152" s="714">
        <f>+'P POR EJERCER '!C125</f>
        <v>3722</v>
      </c>
      <c r="C152" s="834" t="str">
        <f>+'P POR EJERCER '!D125</f>
        <v>Pasajes terrestres al interior de la Ciudad de México</v>
      </c>
      <c r="D152" s="360">
        <f>+'P POR EJERCER '!E125</f>
        <v>220000</v>
      </c>
      <c r="E152" s="360">
        <f>+'P POR EJERCER '!F125</f>
        <v>0</v>
      </c>
      <c r="F152" s="360">
        <f>+'P POR EJERCER '!G125</f>
        <v>127030</v>
      </c>
      <c r="G152" s="360">
        <f>+'P POR EJERCER '!H125</f>
        <v>92970</v>
      </c>
      <c r="H152" s="360">
        <f>+'P POR EJERCER '!O125</f>
        <v>81266</v>
      </c>
      <c r="I152" s="360">
        <f>+'P POR EJERCER '!N125</f>
        <v>0</v>
      </c>
      <c r="J152" s="360">
        <f>+'P POR EJERCER '!Q125</f>
        <v>0</v>
      </c>
      <c r="K152" s="360">
        <f t="shared" si="33"/>
        <v>11704</v>
      </c>
    </row>
    <row r="153" spans="1:22" ht="26.25" customHeight="1">
      <c r="A153" s="714">
        <f>+'P POR EJERCER '!B126</f>
        <v>5002</v>
      </c>
      <c r="B153" s="714">
        <f>+'P POR EJERCER '!C126</f>
        <v>3751</v>
      </c>
      <c r="C153" s="834" t="str">
        <f>+'P POR EJERCER '!D126</f>
        <v>Viáticos en el país</v>
      </c>
      <c r="D153" s="360">
        <f>+'P POR EJERCER '!E126</f>
        <v>156000</v>
      </c>
      <c r="E153" s="360">
        <f>+'P POR EJERCER '!F126</f>
        <v>40000</v>
      </c>
      <c r="F153" s="360">
        <f>+'P POR EJERCER '!G126</f>
        <v>20624.96</v>
      </c>
      <c r="G153" s="360">
        <f>+'P POR EJERCER '!H126</f>
        <v>175375.04</v>
      </c>
      <c r="H153" s="360">
        <f>+'P POR EJERCER '!O126</f>
        <v>169778.85</v>
      </c>
      <c r="I153" s="360">
        <f>+'P POR EJERCER '!N126</f>
        <v>0</v>
      </c>
      <c r="J153" s="360">
        <f>+'P POR EJERCER '!Q126</f>
        <v>0</v>
      </c>
      <c r="K153" s="360">
        <f t="shared" si="33"/>
        <v>5596.1900000000023</v>
      </c>
      <c r="N153" s="425"/>
      <c r="O153" s="426"/>
      <c r="P153" s="426"/>
      <c r="Q153" s="424"/>
      <c r="R153" s="424"/>
      <c r="S153" s="423"/>
      <c r="T153" s="423"/>
    </row>
    <row r="154" spans="1:22" ht="30.75" customHeight="1">
      <c r="A154" s="714">
        <f>+'P POR EJERCER '!B127</f>
        <v>5002</v>
      </c>
      <c r="B154" s="714">
        <f>+'P POR EJERCER '!C127</f>
        <v>3831</v>
      </c>
      <c r="C154" s="834" t="str">
        <f>+'P POR EJERCER '!D127</f>
        <v>Congresos y convenciones</v>
      </c>
      <c r="D154" s="360">
        <f>+'P POR EJERCER '!E127</f>
        <v>877000</v>
      </c>
      <c r="E154" s="360">
        <f>+'P POR EJERCER '!F127</f>
        <v>0</v>
      </c>
      <c r="F154" s="360">
        <f>+'P POR EJERCER '!G127</f>
        <v>635410.49</v>
      </c>
      <c r="G154" s="360">
        <f>+'P POR EJERCER '!H127</f>
        <v>241589.51</v>
      </c>
      <c r="H154" s="360">
        <f>+'P POR EJERCER '!O127</f>
        <v>241589.51</v>
      </c>
      <c r="I154" s="360">
        <f>+'P POR EJERCER '!N127</f>
        <v>0</v>
      </c>
      <c r="J154" s="360">
        <f>+'P POR EJERCER '!Q127</f>
        <v>0</v>
      </c>
      <c r="K154" s="360">
        <f t="shared" si="33"/>
        <v>0</v>
      </c>
      <c r="N154" s="425"/>
      <c r="O154" s="426"/>
      <c r="P154" s="426"/>
      <c r="Q154" s="424"/>
      <c r="R154" s="424"/>
      <c r="S154" s="423"/>
      <c r="T154" s="423"/>
    </row>
    <row r="155" spans="1:22" ht="26.25" customHeight="1">
      <c r="A155" s="714">
        <f>+'P POR EJERCER '!B128</f>
        <v>5002</v>
      </c>
      <c r="B155" s="714">
        <f>+'P POR EJERCER '!C128</f>
        <v>3921</v>
      </c>
      <c r="C155" s="834" t="str">
        <f>+'P POR EJERCER '!D128</f>
        <v>Impuestos y derechos</v>
      </c>
      <c r="D155" s="360">
        <f>+'P POR EJERCER '!E128</f>
        <v>63969</v>
      </c>
      <c r="E155" s="360">
        <f>+'P POR EJERCER '!F128</f>
        <v>38118.92</v>
      </c>
      <c r="F155" s="360">
        <f>+'P POR EJERCER '!G128</f>
        <v>37241.919999999998</v>
      </c>
      <c r="G155" s="360">
        <f>+'P POR EJERCER '!H128</f>
        <v>64846</v>
      </c>
      <c r="H155" s="360">
        <f>+'P POR EJERCER '!O128</f>
        <v>64830</v>
      </c>
      <c r="I155" s="360">
        <f>+'P POR EJERCER '!N128</f>
        <v>0</v>
      </c>
      <c r="J155" s="360">
        <f>+'P POR EJERCER '!Q128</f>
        <v>0</v>
      </c>
      <c r="K155" s="360">
        <f t="shared" si="33"/>
        <v>16</v>
      </c>
    </row>
    <row r="156" spans="1:22" ht="26.25" customHeight="1">
      <c r="A156" s="714">
        <f>+'P POR EJERCER '!B129</f>
        <v>5002</v>
      </c>
      <c r="B156" s="714">
        <f>+'P POR EJERCER '!C129</f>
        <v>5111</v>
      </c>
      <c r="C156" s="834" t="str">
        <f>+'P POR EJERCER '!D129</f>
        <v>Muebles de oficina y estanteria</v>
      </c>
      <c r="D156" s="360">
        <f>+'P POR EJERCER '!E129</f>
        <v>723000</v>
      </c>
      <c r="E156" s="360">
        <f>+'P POR EJERCER '!F129</f>
        <v>42922.400000000001</v>
      </c>
      <c r="F156" s="360">
        <f>+'P POR EJERCER '!G129</f>
        <v>502739.20000000001</v>
      </c>
      <c r="G156" s="360">
        <f>+'P POR EJERCER '!H129</f>
        <v>263183.2</v>
      </c>
      <c r="H156" s="360">
        <f>+'P POR EJERCER '!O129</f>
        <v>262902.40000000002</v>
      </c>
      <c r="I156" s="360">
        <f>+'P POR EJERCER '!N129</f>
        <v>0</v>
      </c>
      <c r="J156" s="360">
        <f>+'P POR EJERCER '!Q129</f>
        <v>0</v>
      </c>
      <c r="K156" s="360">
        <f t="shared" si="33"/>
        <v>280.79999999998836</v>
      </c>
      <c r="M156" s="424"/>
      <c r="N156" s="22"/>
      <c r="O156" s="52"/>
      <c r="P156" s="52"/>
    </row>
    <row r="157" spans="1:22" ht="26.25" customHeight="1">
      <c r="A157" s="714">
        <f>+'P POR EJERCER '!B130</f>
        <v>5002</v>
      </c>
      <c r="B157" s="714">
        <f>+'P POR EJERCER '!C130</f>
        <v>5121</v>
      </c>
      <c r="C157" s="834" t="str">
        <f>+'P POR EJERCER '!D130</f>
        <v>Muebles, excepto de oficina y estantería.</v>
      </c>
      <c r="D157" s="360">
        <f>+'P POR EJERCER '!E130</f>
        <v>0</v>
      </c>
      <c r="E157" s="360">
        <f>+'P POR EJERCER '!F130</f>
        <v>0</v>
      </c>
      <c r="F157" s="360">
        <f>+'P POR EJERCER '!G130</f>
        <v>0</v>
      </c>
      <c r="G157" s="360">
        <f>+'P POR EJERCER '!H130</f>
        <v>0</v>
      </c>
      <c r="H157" s="360">
        <f>+'P POR EJERCER '!O130</f>
        <v>0</v>
      </c>
      <c r="I157" s="360">
        <f>+'P POR EJERCER '!N130</f>
        <v>0</v>
      </c>
      <c r="J157" s="360">
        <f>+'P POR EJERCER '!Q130</f>
        <v>0</v>
      </c>
      <c r="K157" s="360">
        <f t="shared" si="33"/>
        <v>0</v>
      </c>
      <c r="M157" s="424"/>
    </row>
    <row r="158" spans="1:22" ht="33" customHeight="1">
      <c r="A158" s="714">
        <f>+'P POR EJERCER '!B131</f>
        <v>5002</v>
      </c>
      <c r="B158" s="714">
        <f>+'P POR EJERCER '!C131</f>
        <v>5151</v>
      </c>
      <c r="C158" s="834" t="str">
        <f>+'P POR EJERCER '!D131</f>
        <v>Equipo de cómputo y de tecnologías de la información</v>
      </c>
      <c r="D158" s="360">
        <f>+'P POR EJERCER '!E131</f>
        <v>0</v>
      </c>
      <c r="E158" s="360">
        <f>+'P POR EJERCER '!F131</f>
        <v>152892.24</v>
      </c>
      <c r="F158" s="360">
        <f>+'P POR EJERCER '!G131</f>
        <v>0</v>
      </c>
      <c r="G158" s="360">
        <f>+'P POR EJERCER '!H131</f>
        <v>152892.24</v>
      </c>
      <c r="H158" s="360">
        <f>+'P POR EJERCER '!O131</f>
        <v>151993.32999999999</v>
      </c>
      <c r="I158" s="360">
        <f>+'P POR EJERCER '!N131</f>
        <v>0</v>
      </c>
      <c r="J158" s="360">
        <f>+'P POR EJERCER '!Q131</f>
        <v>0</v>
      </c>
      <c r="K158" s="360">
        <f t="shared" si="33"/>
        <v>898.91000000000349</v>
      </c>
      <c r="L158" s="424"/>
      <c r="N158" s="22"/>
      <c r="O158" s="52"/>
      <c r="P158" s="52"/>
    </row>
    <row r="159" spans="1:22" ht="34.950000000000003" customHeight="1">
      <c r="A159" s="714">
        <f>+'P POR EJERCER '!B132</f>
        <v>5002</v>
      </c>
      <c r="B159" s="714">
        <f>+'P POR EJERCER '!C132</f>
        <v>5191</v>
      </c>
      <c r="C159" s="834" t="str">
        <f>+'P POR EJERCER '!D132</f>
        <v>Otros mobiliarios y equipos de administración</v>
      </c>
      <c r="D159" s="360">
        <f>+'P POR EJERCER '!E132</f>
        <v>0</v>
      </c>
      <c r="E159" s="360">
        <f>+'P POR EJERCER '!F132</f>
        <v>34888.5</v>
      </c>
      <c r="F159" s="360">
        <f>+'P POR EJERCER '!G132</f>
        <v>213.32</v>
      </c>
      <c r="G159" s="360">
        <f>+'P POR EJERCER '!H132</f>
        <v>34675.18</v>
      </c>
      <c r="H159" s="360">
        <f>+'P POR EJERCER '!O132</f>
        <v>34675.18</v>
      </c>
      <c r="I159" s="360">
        <f>+'P POR EJERCER '!N132</f>
        <v>0</v>
      </c>
      <c r="J159" s="360">
        <f>+'P POR EJERCER '!Q132</f>
        <v>0</v>
      </c>
      <c r="K159" s="360">
        <f t="shared" si="33"/>
        <v>0</v>
      </c>
      <c r="L159" s="424"/>
    </row>
    <row r="160" spans="1:22" s="16" customFormat="1" ht="25.95" customHeight="1">
      <c r="A160" s="714">
        <f>+'P POR EJERCER '!B133</f>
        <v>5002</v>
      </c>
      <c r="B160" s="714">
        <f>+'P POR EJERCER '!C133</f>
        <v>5211</v>
      </c>
      <c r="C160" s="834" t="str">
        <f>+'P POR EJERCER '!D133</f>
        <v>Equipos y aparatos audiovisuales</v>
      </c>
      <c r="D160" s="360">
        <f>+'P POR EJERCER '!E133</f>
        <v>190000</v>
      </c>
      <c r="E160" s="360">
        <f>+'P POR EJERCER '!F133</f>
        <v>159673.32</v>
      </c>
      <c r="F160" s="360">
        <f>+'P POR EJERCER '!G133</f>
        <v>165246.72</v>
      </c>
      <c r="G160" s="360">
        <f>+'P POR EJERCER '!H133</f>
        <v>184426.6</v>
      </c>
      <c r="H160" s="360">
        <f>+'P POR EJERCER '!O133</f>
        <v>184426.6</v>
      </c>
      <c r="I160" s="360">
        <f>+'P POR EJERCER '!N133</f>
        <v>0</v>
      </c>
      <c r="J160" s="360">
        <f>+'P POR EJERCER '!Q133</f>
        <v>0</v>
      </c>
      <c r="K160" s="360">
        <f t="shared" si="33"/>
        <v>0</v>
      </c>
      <c r="L160" s="12"/>
      <c r="M160" s="374"/>
      <c r="N160" s="22"/>
      <c r="O160" s="52"/>
      <c r="P160" s="52"/>
      <c r="T160" s="17"/>
      <c r="U160" s="17"/>
      <c r="V160" s="17"/>
    </row>
    <row r="161" spans="1:22" s="16" customFormat="1" ht="24.6" customHeight="1">
      <c r="A161" s="714">
        <f>+'P POR EJERCER '!B134</f>
        <v>5002</v>
      </c>
      <c r="B161" s="714">
        <f>+'P POR EJERCER '!C134</f>
        <v>5231</v>
      </c>
      <c r="C161" s="834" t="str">
        <f>+'P POR EJERCER '!D134</f>
        <v>Cámaras fotográficas y de video</v>
      </c>
      <c r="D161" s="360">
        <f>+'P POR EJERCER '!E134</f>
        <v>0</v>
      </c>
      <c r="E161" s="360">
        <f>+'P POR EJERCER '!F134</f>
        <v>0</v>
      </c>
      <c r="F161" s="360">
        <f>+'P POR EJERCER '!G134</f>
        <v>0</v>
      </c>
      <c r="G161" s="360">
        <f>+'P POR EJERCER '!H134</f>
        <v>0</v>
      </c>
      <c r="H161" s="360">
        <f>+'P POR EJERCER '!O134</f>
        <v>0</v>
      </c>
      <c r="I161" s="360">
        <f>+'P POR EJERCER '!N134</f>
        <v>0</v>
      </c>
      <c r="J161" s="360">
        <f>+'P POR EJERCER '!Q134</f>
        <v>0</v>
      </c>
      <c r="K161" s="360">
        <f t="shared" si="33"/>
        <v>0</v>
      </c>
      <c r="L161" s="12"/>
      <c r="M161" s="374"/>
      <c r="N161" s="23"/>
      <c r="T161" s="17"/>
      <c r="U161" s="17"/>
      <c r="V161" s="17"/>
    </row>
    <row r="162" spans="1:22" s="16" customFormat="1" ht="26.25" customHeight="1">
      <c r="A162" s="714">
        <f>+'P POR EJERCER '!B135</f>
        <v>5002</v>
      </c>
      <c r="B162" s="714">
        <f>+'P POR EJERCER '!C135</f>
        <v>5413</v>
      </c>
      <c r="C162" s="72" t="str">
        <f>+'P POR EJERCER '!D135</f>
        <v>Vehículos y equipo terrestre destinados a servidores públicos y servicios administrativos</v>
      </c>
      <c r="D162" s="360">
        <f>+'P POR EJERCER '!E135</f>
        <v>0</v>
      </c>
      <c r="E162" s="360">
        <f>+'P POR EJERCER '!F135</f>
        <v>863973</v>
      </c>
      <c r="F162" s="360">
        <f>+'P POR EJERCER '!G135</f>
        <v>36000</v>
      </c>
      <c r="G162" s="360">
        <f>+'P POR EJERCER '!H135</f>
        <v>827973</v>
      </c>
      <c r="H162" s="360">
        <f>+'P POR EJERCER '!O135</f>
        <v>827200</v>
      </c>
      <c r="I162" s="360">
        <f>+'P POR EJERCER '!N135</f>
        <v>0</v>
      </c>
      <c r="J162" s="360">
        <f>+'P POR EJERCER '!Q135</f>
        <v>0</v>
      </c>
      <c r="K162" s="360">
        <f t="shared" ref="K162" si="39">+G162-H162-I162-J162</f>
        <v>773</v>
      </c>
      <c r="L162" s="12"/>
      <c r="M162" s="374"/>
      <c r="N162" s="22"/>
      <c r="O162" s="52"/>
      <c r="P162" s="52"/>
      <c r="T162" s="17"/>
      <c r="U162" s="17"/>
      <c r="V162" s="17"/>
    </row>
    <row r="163" spans="1:22" s="16" customFormat="1" ht="17.100000000000001" customHeight="1">
      <c r="A163" s="714">
        <f>+'P POR EJERCER '!B136</f>
        <v>5002</v>
      </c>
      <c r="B163" s="714">
        <f>+'P POR EJERCER '!C136</f>
        <v>5641</v>
      </c>
      <c r="C163" s="72" t="str">
        <f>+'P POR EJERCER '!D136</f>
        <v>Sistemas de aire acondicionado, calefacción y de refrigeración industrial y comercial</v>
      </c>
      <c r="D163" s="360">
        <f>+'P POR EJERCER '!E136</f>
        <v>0</v>
      </c>
      <c r="E163" s="360">
        <f>+'P POR EJERCER '!F136</f>
        <v>0</v>
      </c>
      <c r="F163" s="360">
        <f>+'P POR EJERCER '!G136</f>
        <v>0</v>
      </c>
      <c r="G163" s="360">
        <f>+'P POR EJERCER '!H136</f>
        <v>0</v>
      </c>
      <c r="H163" s="360">
        <f>+'P POR EJERCER '!O136</f>
        <v>0</v>
      </c>
      <c r="I163" s="360">
        <f>+'P POR EJERCER '!N136</f>
        <v>0</v>
      </c>
      <c r="J163" s="360">
        <f>+'P POR EJERCER '!Q136</f>
        <v>0</v>
      </c>
      <c r="K163" s="360">
        <f t="shared" si="33"/>
        <v>0</v>
      </c>
      <c r="L163" s="422"/>
      <c r="M163" s="374"/>
      <c r="N163" s="22"/>
      <c r="O163" s="52"/>
      <c r="P163" s="52"/>
      <c r="T163" s="17"/>
      <c r="U163" s="17"/>
      <c r="V163" s="17"/>
    </row>
    <row r="164" spans="1:22" s="16" customFormat="1" ht="26.25" customHeight="1">
      <c r="A164" s="714">
        <f>+'P POR EJERCER '!B137</f>
        <v>5002</v>
      </c>
      <c r="B164" s="714">
        <f>+'P POR EJERCER '!C137</f>
        <v>5661</v>
      </c>
      <c r="C164" s="72" t="str">
        <f>+'P POR EJERCER '!D137</f>
        <v>Equipos de generación eléctrica, aparatos y accesorios eléctricos.</v>
      </c>
      <c r="D164" s="360">
        <f>+'P POR EJERCER '!E137</f>
        <v>0</v>
      </c>
      <c r="E164" s="360">
        <f>+'P POR EJERCER '!F137</f>
        <v>0</v>
      </c>
      <c r="F164" s="360">
        <f>+'P POR EJERCER '!G137</f>
        <v>0</v>
      </c>
      <c r="G164" s="360">
        <f>+'P POR EJERCER '!H137</f>
        <v>0</v>
      </c>
      <c r="H164" s="360">
        <f>+'P POR EJERCER '!O137</f>
        <v>0</v>
      </c>
      <c r="I164" s="360">
        <f>+'P POR EJERCER '!N137</f>
        <v>0</v>
      </c>
      <c r="J164" s="360">
        <f>+'P POR EJERCER '!Q137</f>
        <v>0</v>
      </c>
      <c r="K164" s="360">
        <f t="shared" ref="K164" si="40">+G164-H164-I164-J164</f>
        <v>0</v>
      </c>
      <c r="L164" s="12"/>
      <c r="M164" s="374"/>
      <c r="N164" s="23"/>
      <c r="T164" s="17"/>
      <c r="U164" s="17"/>
      <c r="V164" s="17"/>
    </row>
    <row r="165" spans="1:22" s="16" customFormat="1" ht="26.25" customHeight="1">
      <c r="A165" s="714">
        <f>+'P POR EJERCER '!B138</f>
        <v>5002</v>
      </c>
      <c r="B165" s="714">
        <f>+'P POR EJERCER '!C138</f>
        <v>5691</v>
      </c>
      <c r="C165" s="72" t="str">
        <f>+'P POR EJERCER '!D138</f>
        <v>Otros equipos</v>
      </c>
      <c r="D165" s="360">
        <f>+'P POR EJERCER '!E138</f>
        <v>15000</v>
      </c>
      <c r="E165" s="360">
        <f>+'P POR EJERCER '!F138</f>
        <v>0</v>
      </c>
      <c r="F165" s="360">
        <f>+'P POR EJERCER '!G138</f>
        <v>1660</v>
      </c>
      <c r="G165" s="360">
        <f>+'P POR EJERCER '!H138</f>
        <v>13340</v>
      </c>
      <c r="H165" s="360">
        <f>+'P POR EJERCER '!O138</f>
        <v>13340</v>
      </c>
      <c r="I165" s="360">
        <f>+'P POR EJERCER '!N138</f>
        <v>0</v>
      </c>
      <c r="J165" s="360">
        <f>+'P POR EJERCER '!Q138</f>
        <v>0</v>
      </c>
      <c r="K165" s="360">
        <f t="shared" ref="K165" si="41">+G165-H165-I165-J165</f>
        <v>0</v>
      </c>
      <c r="L165" s="12"/>
      <c r="M165" s="374"/>
      <c r="N165" s="22"/>
      <c r="O165" s="52"/>
      <c r="P165" s="52"/>
      <c r="T165" s="17"/>
      <c r="U165" s="17"/>
      <c r="V165" s="17"/>
    </row>
    <row r="166" spans="1:22" s="16" customFormat="1" ht="26.25" customHeight="1">
      <c r="A166" s="714">
        <f>+'P POR EJERCER '!B139</f>
        <v>5002</v>
      </c>
      <c r="B166" s="714">
        <f>+'P POR EJERCER '!C139</f>
        <v>5911</v>
      </c>
      <c r="C166" s="72" t="str">
        <f>+'P POR EJERCER '!D139</f>
        <v>Software</v>
      </c>
      <c r="D166" s="360">
        <f>+'P POR EJERCER '!E139</f>
        <v>0</v>
      </c>
      <c r="E166" s="360">
        <f>+'P POR EJERCER '!F139</f>
        <v>0</v>
      </c>
      <c r="F166" s="360">
        <f>+'P POR EJERCER '!G139</f>
        <v>0</v>
      </c>
      <c r="G166" s="360">
        <f>+'P POR EJERCER '!H139</f>
        <v>0</v>
      </c>
      <c r="H166" s="360">
        <f>+'P POR EJERCER '!O139</f>
        <v>0</v>
      </c>
      <c r="I166" s="360">
        <f>+'P POR EJERCER '!N139</f>
        <v>0</v>
      </c>
      <c r="J166" s="360">
        <f>+'P POR EJERCER '!Q139</f>
        <v>0</v>
      </c>
      <c r="K166" s="360">
        <f t="shared" ref="K166" si="42">+G166-H166-I166-J166</f>
        <v>0</v>
      </c>
      <c r="L166" s="12"/>
      <c r="M166" s="13"/>
      <c r="N166" s="76"/>
      <c r="T166" s="17"/>
      <c r="U166" s="17"/>
      <c r="V166" s="17"/>
    </row>
    <row r="167" spans="1:22" s="15" customFormat="1" ht="18.75" customHeight="1">
      <c r="A167" s="714">
        <f>+'P POR EJERCER '!B140</f>
        <v>5002</v>
      </c>
      <c r="B167" s="714">
        <f>+'P POR EJERCER '!C140</f>
        <v>5971</v>
      </c>
      <c r="C167" s="834" t="str">
        <f>+'P POR EJERCER '!D140</f>
        <v>Licencias informáticas e intelectuales</v>
      </c>
      <c r="D167" s="360">
        <f>+'P POR EJERCER '!E140</f>
        <v>0</v>
      </c>
      <c r="E167" s="360">
        <f>+'P POR EJERCER '!F140</f>
        <v>0</v>
      </c>
      <c r="F167" s="360">
        <f>+'P POR EJERCER '!G140</f>
        <v>0</v>
      </c>
      <c r="G167" s="360">
        <f>+'P POR EJERCER '!H140</f>
        <v>0</v>
      </c>
      <c r="H167" s="360">
        <f>+'P POR EJERCER '!O140</f>
        <v>0</v>
      </c>
      <c r="I167" s="360">
        <f>+'P POR EJERCER '!N140</f>
        <v>0</v>
      </c>
      <c r="J167" s="360">
        <f>+'P POR EJERCER '!Q140</f>
        <v>0</v>
      </c>
      <c r="K167" s="360">
        <f t="shared" si="33"/>
        <v>0</v>
      </c>
      <c r="L167" s="63"/>
      <c r="M167" s="13"/>
      <c r="N167" s="14"/>
      <c r="T167" s="868"/>
      <c r="U167" s="868"/>
      <c r="V167" s="868"/>
    </row>
    <row r="168" spans="1:22" s="16" customFormat="1" ht="42" customHeight="1">
      <c r="A168" s="58"/>
      <c r="B168" s="58"/>
      <c r="C168" s="59" t="s">
        <v>165</v>
      </c>
      <c r="D168" s="361">
        <f t="shared" ref="D168:K168" si="43">SUM(D98:D167)</f>
        <v>13206710.780000001</v>
      </c>
      <c r="E168" s="361">
        <f t="shared" si="43"/>
        <v>5020036.43</v>
      </c>
      <c r="F168" s="361">
        <f t="shared" si="43"/>
        <v>4533242.5000000009</v>
      </c>
      <c r="G168" s="361">
        <f t="shared" si="43"/>
        <v>13693504.709999995</v>
      </c>
      <c r="H168" s="361">
        <f t="shared" si="43"/>
        <v>13587390.85</v>
      </c>
      <c r="I168" s="361">
        <f t="shared" si="43"/>
        <v>0</v>
      </c>
      <c r="J168" s="361">
        <f t="shared" si="43"/>
        <v>0</v>
      </c>
      <c r="K168" s="361">
        <f t="shared" si="43"/>
        <v>106113.85999999988</v>
      </c>
      <c r="L168" s="12"/>
      <c r="M168" s="13"/>
      <c r="N168" s="22"/>
      <c r="O168" s="52"/>
      <c r="P168" s="52"/>
      <c r="T168" s="17"/>
      <c r="U168" s="17"/>
      <c r="V168" s="17"/>
    </row>
    <row r="169" spans="1:22" s="16" customFormat="1" ht="16.8" customHeight="1">
      <c r="A169" s="60"/>
      <c r="B169" s="60"/>
      <c r="C169" s="61"/>
      <c r="D169" s="364"/>
      <c r="E169" s="364"/>
      <c r="F169" s="364"/>
      <c r="G169" s="364"/>
      <c r="H169" s="364"/>
      <c r="I169" s="364"/>
      <c r="J169" s="364"/>
      <c r="K169" s="364"/>
      <c r="L169" s="12"/>
      <c r="M169" s="13"/>
      <c r="N169" s="22"/>
      <c r="O169" s="52"/>
      <c r="P169" s="52"/>
      <c r="T169" s="17"/>
      <c r="U169" s="17"/>
      <c r="V169" s="17"/>
    </row>
    <row r="170" spans="1:22" s="16" customFormat="1" ht="29.1" customHeight="1">
      <c r="A170" s="60"/>
      <c r="B170" s="60"/>
      <c r="C170" s="65" t="s">
        <v>2</v>
      </c>
      <c r="D170" s="24">
        <f t="shared" ref="D170:K170" si="44">+D91+D168</f>
        <v>139952248</v>
      </c>
      <c r="E170" s="24">
        <f t="shared" si="44"/>
        <v>10484387.08</v>
      </c>
      <c r="F170" s="24">
        <f t="shared" si="44"/>
        <v>9370573.3500000015</v>
      </c>
      <c r="G170" s="24">
        <f t="shared" si="44"/>
        <v>141066061.73000002</v>
      </c>
      <c r="H170" s="24">
        <f t="shared" si="44"/>
        <v>140718934.79999998</v>
      </c>
      <c r="I170" s="24">
        <f t="shared" si="44"/>
        <v>0</v>
      </c>
      <c r="J170" s="24">
        <f t="shared" si="44"/>
        <v>0</v>
      </c>
      <c r="K170" s="24">
        <f t="shared" si="44"/>
        <v>347126.93000000494</v>
      </c>
      <c r="L170" s="12"/>
      <c r="M170" s="374"/>
      <c r="N170" s="23"/>
      <c r="T170" s="17"/>
      <c r="U170" s="17"/>
      <c r="V170" s="17"/>
    </row>
    <row r="171" spans="1:22" s="16" customFormat="1" ht="17.399999999999999" customHeight="1">
      <c r="A171" s="60"/>
      <c r="B171" s="60"/>
      <c r="C171" s="61"/>
      <c r="D171" s="61"/>
      <c r="E171" s="61"/>
      <c r="F171" s="61"/>
      <c r="G171" s="75"/>
      <c r="H171" s="75"/>
      <c r="I171" s="75"/>
      <c r="J171" s="75"/>
      <c r="K171" s="75"/>
      <c r="L171" s="12"/>
      <c r="M171" s="374"/>
      <c r="N171" s="22"/>
      <c r="O171" s="52"/>
      <c r="P171" s="52"/>
      <c r="T171" s="17"/>
      <c r="U171" s="17"/>
      <c r="V171" s="17"/>
    </row>
    <row r="172" spans="1:22" s="16" customFormat="1" ht="20.7" customHeight="1">
      <c r="A172" s="68" t="s">
        <v>166</v>
      </c>
      <c r="B172" s="60"/>
      <c r="C172" s="61"/>
      <c r="D172" s="836">
        <f>+'P POR EJERCER '!E141</f>
        <v>139952248</v>
      </c>
      <c r="E172" s="836">
        <f>+'P POR EJERCER '!F141</f>
        <v>10484387.08</v>
      </c>
      <c r="F172" s="836">
        <f>+'P POR EJERCER '!G141</f>
        <v>9370573.3499999978</v>
      </c>
      <c r="G172" s="836">
        <f>+'P POR EJERCER '!H141</f>
        <v>141066061.73000002</v>
      </c>
      <c r="H172" s="828">
        <f>+'P POR EJERCER '!O141</f>
        <v>140718934.80000001</v>
      </c>
      <c r="I172" s="828">
        <f>+'P POR EJERCER '!N141</f>
        <v>0</v>
      </c>
      <c r="J172" s="828">
        <f>+'P POR EJERCER '!Q141</f>
        <v>0</v>
      </c>
      <c r="K172" s="828">
        <f>+'P POR EJERCER '!P141</f>
        <v>347126.93000000168</v>
      </c>
      <c r="L172" s="12"/>
      <c r="M172" s="13"/>
      <c r="N172" s="22"/>
      <c r="O172" s="52"/>
      <c r="P172" s="52"/>
      <c r="T172" s="17"/>
      <c r="U172" s="17"/>
      <c r="V172" s="17"/>
    </row>
    <row r="173" spans="1:22" s="16" customFormat="1" ht="18.3" customHeight="1">
      <c r="A173" s="68" t="s">
        <v>1212</v>
      </c>
      <c r="B173" s="60"/>
      <c r="C173" s="61"/>
      <c r="D173" s="829">
        <f>+D170-D172</f>
        <v>0</v>
      </c>
      <c r="E173" s="829">
        <f t="shared" ref="E173:K173" si="45">+E170-E172</f>
        <v>0</v>
      </c>
      <c r="F173" s="829">
        <f t="shared" si="45"/>
        <v>0</v>
      </c>
      <c r="G173" s="829">
        <f t="shared" si="45"/>
        <v>0</v>
      </c>
      <c r="H173" s="829">
        <f t="shared" si="45"/>
        <v>0</v>
      </c>
      <c r="I173" s="829">
        <f t="shared" si="45"/>
        <v>0</v>
      </c>
      <c r="J173" s="829">
        <f t="shared" si="45"/>
        <v>0</v>
      </c>
      <c r="K173" s="829">
        <f t="shared" si="45"/>
        <v>3.2596290111541748E-9</v>
      </c>
      <c r="L173" s="429"/>
      <c r="M173" s="13"/>
      <c r="N173" s="22"/>
      <c r="O173" s="52"/>
      <c r="P173" s="52"/>
    </row>
    <row r="174" spans="1:22" s="16" customFormat="1" ht="26.25" customHeight="1">
      <c r="A174" s="60" t="s">
        <v>171</v>
      </c>
      <c r="B174" s="60"/>
      <c r="C174" s="61"/>
      <c r="D174" s="832"/>
      <c r="E174" s="832"/>
      <c r="F174" s="832"/>
      <c r="G174" s="833"/>
      <c r="H174" s="833"/>
      <c r="I174" s="833"/>
      <c r="J174" s="833"/>
      <c r="K174" s="833"/>
      <c r="L174" s="12"/>
      <c r="M174" s="13"/>
      <c r="N174" s="22"/>
      <c r="O174" s="52"/>
      <c r="P174" s="52"/>
      <c r="T174" s="17"/>
      <c r="U174" s="17"/>
      <c r="V174" s="17"/>
    </row>
    <row r="175" spans="1:22" s="16" customFormat="1" ht="26.25" customHeight="1">
      <c r="A175" s="873">
        <f>+'P POR EJERCER '!B143</f>
        <v>6001</v>
      </c>
      <c r="B175" s="874" t="str">
        <f>+'P POR EJERCER '!C143</f>
        <v xml:space="preserve">PROMOCIÓN DE LA TRANSPARENCIA Y RENDICIÓN DE CUENTAS  </v>
      </c>
      <c r="C175" s="810"/>
      <c r="D175" s="810"/>
      <c r="E175" s="810"/>
      <c r="F175" s="810"/>
      <c r="G175" s="810"/>
      <c r="H175" s="54"/>
      <c r="I175" s="55"/>
      <c r="J175" s="55"/>
      <c r="K175" s="55"/>
      <c r="L175" s="12"/>
      <c r="M175" s="374"/>
      <c r="N175" s="23"/>
      <c r="T175" s="17"/>
      <c r="U175" s="17"/>
      <c r="V175" s="17"/>
    </row>
    <row r="176" spans="1:22" s="16" customFormat="1" ht="32.549999999999997" customHeight="1">
      <c r="A176" s="714">
        <f>+'P POR EJERCER '!B144</f>
        <v>6001</v>
      </c>
      <c r="B176" s="714">
        <f>+'P POR EJERCER '!C144</f>
        <v>2152</v>
      </c>
      <c r="C176" s="72" t="str">
        <f>+'P POR EJERCER '!D144</f>
        <v>Material gráfico institucional</v>
      </c>
      <c r="D176" s="360">
        <f>+'P POR EJERCER '!E144</f>
        <v>0</v>
      </c>
      <c r="E176" s="360">
        <f>+'P POR EJERCER '!F144</f>
        <v>50000</v>
      </c>
      <c r="F176" s="360">
        <f>+'P POR EJERCER '!G144</f>
        <v>0</v>
      </c>
      <c r="G176" s="360">
        <f>+'P POR EJERCER '!H144</f>
        <v>50000</v>
      </c>
      <c r="H176" s="360">
        <f>+'P POR EJERCER '!O144</f>
        <v>49996</v>
      </c>
      <c r="I176" s="360">
        <f>+'P POR EJERCER '!N144</f>
        <v>0</v>
      </c>
      <c r="J176" s="360">
        <f>+'P POR EJERCER '!Q144</f>
        <v>0</v>
      </c>
      <c r="K176" s="360">
        <f>+G176-H176-I176-J176</f>
        <v>4</v>
      </c>
      <c r="L176" s="12"/>
      <c r="M176" s="13"/>
      <c r="N176" s="23"/>
      <c r="T176" s="17"/>
      <c r="U176" s="17"/>
      <c r="V176" s="17"/>
    </row>
    <row r="177" spans="1:22" s="16" customFormat="1" ht="26.25" customHeight="1">
      <c r="A177" s="714">
        <f>+'P POR EJERCER '!B145</f>
        <v>6001</v>
      </c>
      <c r="B177" s="714">
        <f>+'P POR EJERCER '!C145</f>
        <v>3611</v>
      </c>
      <c r="C177" s="72" t="str">
        <f>+'P POR EJERCER '!D145</f>
        <v>Difusión por radio, televisión y otros medios de mensajes sobre programas y actividades gubernamentales</v>
      </c>
      <c r="D177" s="360">
        <f>+'P POR EJERCER '!E145</f>
        <v>105000</v>
      </c>
      <c r="E177" s="360">
        <f>+'P POR EJERCER '!F145</f>
        <v>0</v>
      </c>
      <c r="F177" s="360">
        <f>+'P POR EJERCER '!G145</f>
        <v>0</v>
      </c>
      <c r="G177" s="360">
        <f>+'P POR EJERCER '!H145</f>
        <v>105000</v>
      </c>
      <c r="H177" s="360">
        <f>+'P POR EJERCER '!O145</f>
        <v>102312</v>
      </c>
      <c r="I177" s="360">
        <f>+'P POR EJERCER '!N145</f>
        <v>0</v>
      </c>
      <c r="J177" s="360">
        <f>+'P POR EJERCER '!Q145</f>
        <v>0</v>
      </c>
      <c r="K177" s="360">
        <f>+G177-H177-I177-J177</f>
        <v>2688</v>
      </c>
      <c r="L177" s="12"/>
      <c r="M177" s="13"/>
      <c r="N177" s="22"/>
      <c r="O177" s="52"/>
      <c r="P177" s="52"/>
      <c r="T177" s="17"/>
      <c r="U177" s="17"/>
      <c r="V177" s="17"/>
    </row>
    <row r="178" spans="1:22" s="16" customFormat="1" ht="26.25" customHeight="1">
      <c r="A178" s="58"/>
      <c r="B178" s="58"/>
      <c r="C178" s="59" t="s">
        <v>1286</v>
      </c>
      <c r="D178" s="361">
        <f>SUM(D176:D177)</f>
        <v>105000</v>
      </c>
      <c r="E178" s="361">
        <f t="shared" ref="E178:K178" si="46">SUM(E176:E177)</f>
        <v>50000</v>
      </c>
      <c r="F178" s="361">
        <f t="shared" si="46"/>
        <v>0</v>
      </c>
      <c r="G178" s="361">
        <f t="shared" si="46"/>
        <v>155000</v>
      </c>
      <c r="H178" s="361">
        <f t="shared" si="46"/>
        <v>152308</v>
      </c>
      <c r="I178" s="361">
        <f t="shared" si="46"/>
        <v>0</v>
      </c>
      <c r="J178" s="361">
        <f t="shared" si="46"/>
        <v>0</v>
      </c>
      <c r="K178" s="361">
        <f t="shared" si="46"/>
        <v>2692</v>
      </c>
      <c r="L178" s="12"/>
      <c r="M178" s="13"/>
      <c r="N178" s="22"/>
      <c r="O178" s="52"/>
      <c r="P178" s="52"/>
      <c r="T178" s="17"/>
      <c r="U178" s="17"/>
      <c r="V178" s="17"/>
    </row>
    <row r="179" spans="1:22" s="16" customFormat="1" ht="22.5" customHeight="1">
      <c r="A179" s="52"/>
      <c r="B179" s="52"/>
      <c r="C179" s="65"/>
      <c r="D179" s="674"/>
      <c r="E179" s="674"/>
      <c r="F179" s="674"/>
      <c r="G179" s="674"/>
      <c r="H179" s="674"/>
      <c r="I179" s="674"/>
      <c r="J179" s="674"/>
      <c r="K179" s="674"/>
      <c r="L179" s="12"/>
      <c r="M179" s="374"/>
      <c r="N179" s="22"/>
      <c r="O179" s="52"/>
      <c r="P179" s="52"/>
      <c r="T179" s="17"/>
      <c r="U179" s="17"/>
      <c r="V179" s="17"/>
    </row>
    <row r="180" spans="1:22" s="16" customFormat="1" ht="18.600000000000001" customHeight="1">
      <c r="A180" s="873">
        <f>+'P POR EJERCER '!B146</f>
        <v>6002</v>
      </c>
      <c r="B180" s="874" t="str">
        <f>+'P POR EJERCER '!C146</f>
        <v>PLATICAS DE SENSIBILIZACIÓN PARA PROMOVER LA PARTICIPACIÓN SOCIAL EN EL DAI Y EL DERECHO DE PROTECCIÓN DE DATOS PERSONALES</v>
      </c>
      <c r="C180" s="61"/>
      <c r="D180" s="61"/>
      <c r="E180" s="61"/>
      <c r="F180" s="61"/>
      <c r="G180" s="75"/>
      <c r="H180" s="75"/>
      <c r="I180" s="75"/>
      <c r="J180" s="75"/>
      <c r="K180" s="75"/>
      <c r="L180" s="12"/>
      <c r="M180" s="374"/>
      <c r="N180" s="23"/>
      <c r="T180" s="17"/>
      <c r="U180" s="17"/>
      <c r="V180" s="17"/>
    </row>
    <row r="181" spans="1:22" s="16" customFormat="1" ht="20.55" customHeight="1">
      <c r="A181" s="714">
        <f>+'P POR EJERCER '!B147</f>
        <v>6002</v>
      </c>
      <c r="B181" s="714">
        <f>+'P POR EJERCER '!C147</f>
        <v>3341</v>
      </c>
      <c r="C181" s="834" t="str">
        <f>+'P POR EJERCER '!D147</f>
        <v>Servicios de capacitación</v>
      </c>
      <c r="D181" s="360">
        <f>+'P POR EJERCER '!E147</f>
        <v>150000</v>
      </c>
      <c r="E181" s="360">
        <f>+'P POR EJERCER '!F147</f>
        <v>0</v>
      </c>
      <c r="F181" s="360">
        <f>+'P POR EJERCER '!G147</f>
        <v>150000</v>
      </c>
      <c r="G181" s="360">
        <f>+'P POR EJERCER '!H147</f>
        <v>0</v>
      </c>
      <c r="H181" s="360">
        <f>+'P POR EJERCER '!O147</f>
        <v>0</v>
      </c>
      <c r="I181" s="360">
        <f>+'P POR EJERCER '!N147</f>
        <v>0</v>
      </c>
      <c r="J181" s="360">
        <f>+'P POR EJERCER '!Q147</f>
        <v>0</v>
      </c>
      <c r="K181" s="360">
        <f>+G181-H181-I181-J181</f>
        <v>0</v>
      </c>
      <c r="L181" s="12"/>
      <c r="M181" s="13"/>
      <c r="N181" s="23"/>
      <c r="O181" s="429"/>
      <c r="T181" s="17"/>
      <c r="U181" s="17"/>
      <c r="V181" s="17"/>
    </row>
    <row r="182" spans="1:22" s="16" customFormat="1" ht="20.55" customHeight="1">
      <c r="A182" s="714">
        <f>+'P POR EJERCER '!B148</f>
        <v>6002</v>
      </c>
      <c r="B182" s="714">
        <f>+'P POR EJERCER '!C148</f>
        <v>3391</v>
      </c>
      <c r="C182" s="834" t="str">
        <f>+'P POR EJERCER '!D148</f>
        <v>Servicios profesionales, científicos, técnicos integrales y otros</v>
      </c>
      <c r="D182" s="360">
        <f>+'P POR EJERCER '!E148</f>
        <v>0</v>
      </c>
      <c r="E182" s="360">
        <f>+'P POR EJERCER '!F148</f>
        <v>7000</v>
      </c>
      <c r="F182" s="360">
        <f>+'P POR EJERCER '!G148</f>
        <v>0</v>
      </c>
      <c r="G182" s="360">
        <f>+'P POR EJERCER '!H148</f>
        <v>7000</v>
      </c>
      <c r="H182" s="360">
        <f>+'P POR EJERCER '!O148</f>
        <v>7000</v>
      </c>
      <c r="I182" s="360">
        <f>+'P POR EJERCER '!N148</f>
        <v>0</v>
      </c>
      <c r="J182" s="360">
        <f>+'P POR EJERCER '!Q148</f>
        <v>0</v>
      </c>
      <c r="K182" s="360">
        <f>+G182-H182-I182-J182</f>
        <v>0</v>
      </c>
      <c r="L182" s="12"/>
      <c r="M182" s="13"/>
      <c r="N182" s="23"/>
      <c r="O182" s="429"/>
      <c r="T182" s="17"/>
      <c r="U182" s="17"/>
      <c r="V182" s="17"/>
    </row>
    <row r="183" spans="1:22" s="16" customFormat="1" ht="23.55" customHeight="1">
      <c r="A183" s="58"/>
      <c r="B183" s="58"/>
      <c r="C183" s="59" t="s">
        <v>167</v>
      </c>
      <c r="D183" s="361">
        <f t="shared" ref="D183:K183" si="47">SUM(D181:D182)</f>
        <v>150000</v>
      </c>
      <c r="E183" s="361">
        <f t="shared" si="47"/>
        <v>7000</v>
      </c>
      <c r="F183" s="361">
        <f t="shared" si="47"/>
        <v>150000</v>
      </c>
      <c r="G183" s="361">
        <f t="shared" si="47"/>
        <v>7000</v>
      </c>
      <c r="H183" s="361">
        <f t="shared" si="47"/>
        <v>7000</v>
      </c>
      <c r="I183" s="361">
        <f t="shared" si="47"/>
        <v>0</v>
      </c>
      <c r="J183" s="361">
        <f t="shared" si="47"/>
        <v>0</v>
      </c>
      <c r="K183" s="361">
        <f t="shared" si="47"/>
        <v>0</v>
      </c>
      <c r="L183" s="12"/>
      <c r="M183" s="13"/>
      <c r="N183" s="23"/>
      <c r="T183" s="17"/>
      <c r="U183" s="17"/>
      <c r="V183" s="17"/>
    </row>
    <row r="184" spans="1:22" s="16" customFormat="1" ht="20.55" customHeight="1">
      <c r="A184" s="60"/>
      <c r="B184" s="1076"/>
      <c r="C184" s="61"/>
      <c r="D184" s="61"/>
      <c r="E184" s="61"/>
      <c r="F184" s="61"/>
      <c r="G184" s="75"/>
      <c r="H184" s="75"/>
      <c r="I184" s="75"/>
      <c r="J184" s="75"/>
      <c r="K184" s="75"/>
      <c r="L184" s="12"/>
      <c r="M184" s="13"/>
      <c r="N184" s="23"/>
      <c r="T184" s="17"/>
      <c r="U184" s="17"/>
      <c r="V184" s="17"/>
    </row>
    <row r="185" spans="1:22" s="16" customFormat="1" ht="19.5" customHeight="1">
      <c r="A185" s="872">
        <f>+'P POR EJERCER '!B149</f>
        <v>6003</v>
      </c>
      <c r="B185" s="843" t="s">
        <v>1753</v>
      </c>
      <c r="C185" s="810"/>
      <c r="D185" s="378"/>
      <c r="E185" s="378"/>
      <c r="F185" s="378"/>
      <c r="G185" s="54"/>
      <c r="H185" s="54"/>
      <c r="I185" s="55"/>
      <c r="J185" s="55"/>
      <c r="K185" s="55"/>
      <c r="L185" s="12"/>
      <c r="M185" s="374"/>
      <c r="N185" s="22"/>
      <c r="O185" s="52"/>
      <c r="P185" s="52"/>
      <c r="T185" s="17"/>
      <c r="U185" s="17"/>
      <c r="V185" s="17"/>
    </row>
    <row r="186" spans="1:22" s="16" customFormat="1" ht="28.2" customHeight="1">
      <c r="A186" s="714">
        <f>+'P POR EJERCER '!B150</f>
        <v>6003</v>
      </c>
      <c r="B186" s="714">
        <f>+'P POR EJERCER '!C150</f>
        <v>3821</v>
      </c>
      <c r="C186" s="834" t="str">
        <f>+'P POR EJERCER '!D150</f>
        <v>Espectáculos Culturales</v>
      </c>
      <c r="D186" s="360">
        <f>+'P POR EJERCER '!E150</f>
        <v>0</v>
      </c>
      <c r="E186" s="360">
        <f>+'P POR EJERCER '!F150</f>
        <v>28000</v>
      </c>
      <c r="F186" s="360">
        <f>+'P POR EJERCER '!G150</f>
        <v>4800</v>
      </c>
      <c r="G186" s="360">
        <f>+'P POR EJERCER '!H150</f>
        <v>23200</v>
      </c>
      <c r="H186" s="360">
        <f>+'P POR EJERCER '!O150</f>
        <v>23200</v>
      </c>
      <c r="I186" s="360">
        <f>+'P POR EJERCER '!N150</f>
        <v>0</v>
      </c>
      <c r="J186" s="360">
        <f>+'P POR EJERCER '!Q150</f>
        <v>0</v>
      </c>
      <c r="K186" s="360">
        <f>+G186-H186-I186-J186</f>
        <v>0</v>
      </c>
      <c r="L186" s="12"/>
      <c r="M186" s="374"/>
      <c r="N186" s="23"/>
      <c r="T186" s="17"/>
      <c r="U186" s="17"/>
      <c r="V186" s="17"/>
    </row>
    <row r="187" spans="1:22" s="16" customFormat="1" ht="28.2" customHeight="1">
      <c r="A187" s="714">
        <f>+'P POR EJERCER '!B151</f>
        <v>6003</v>
      </c>
      <c r="B187" s="714">
        <f>+'P POR EJERCER '!C151</f>
        <v>4411</v>
      </c>
      <c r="C187" s="834" t="str">
        <f>+'P POR EJERCER '!D151</f>
        <v>Premios</v>
      </c>
      <c r="D187" s="360">
        <f>+'P POR EJERCER '!E151</f>
        <v>50000</v>
      </c>
      <c r="E187" s="360">
        <f>+'P POR EJERCER '!F151</f>
        <v>0</v>
      </c>
      <c r="F187" s="360">
        <f>+'P POR EJERCER '!G151</f>
        <v>0</v>
      </c>
      <c r="G187" s="360">
        <f>+'P POR EJERCER '!H151</f>
        <v>50000</v>
      </c>
      <c r="H187" s="360">
        <f>+'P POR EJERCER '!O151</f>
        <v>43349.9</v>
      </c>
      <c r="I187" s="360">
        <f>+'P POR EJERCER '!N151</f>
        <v>0</v>
      </c>
      <c r="J187" s="360">
        <f>+'P POR EJERCER '!Q151</f>
        <v>0</v>
      </c>
      <c r="K187" s="360">
        <f>+G187-H187-I187-J187</f>
        <v>6650.0999999999985</v>
      </c>
      <c r="L187" s="12"/>
      <c r="M187" s="374"/>
      <c r="N187" s="23"/>
      <c r="T187" s="17"/>
      <c r="U187" s="17"/>
      <c r="V187" s="17"/>
    </row>
    <row r="188" spans="1:22" s="16" customFormat="1" ht="24.75" customHeight="1">
      <c r="A188" s="58"/>
      <c r="B188" s="58"/>
      <c r="C188" s="59" t="s">
        <v>168</v>
      </c>
      <c r="D188" s="361">
        <f t="shared" ref="D188:K188" si="48">SUM(D186:D187)</f>
        <v>50000</v>
      </c>
      <c r="E188" s="361">
        <f t="shared" si="48"/>
        <v>28000</v>
      </c>
      <c r="F188" s="361">
        <f t="shared" si="48"/>
        <v>4800</v>
      </c>
      <c r="G188" s="361">
        <f t="shared" si="48"/>
        <v>73200</v>
      </c>
      <c r="H188" s="361">
        <f t="shared" si="48"/>
        <v>66549.899999999994</v>
      </c>
      <c r="I188" s="361">
        <f t="shared" si="48"/>
        <v>0</v>
      </c>
      <c r="J188" s="361">
        <f t="shared" si="48"/>
        <v>0</v>
      </c>
      <c r="K188" s="361">
        <f t="shared" si="48"/>
        <v>6650.0999999999985</v>
      </c>
      <c r="L188" s="12"/>
      <c r="M188" s="374"/>
      <c r="N188" s="23"/>
      <c r="T188" s="17"/>
      <c r="U188" s="17"/>
      <c r="V188" s="17"/>
    </row>
    <row r="189" spans="1:22" s="16" customFormat="1" ht="25.2" customHeight="1">
      <c r="A189" s="60"/>
      <c r="B189" s="60"/>
      <c r="C189" s="61"/>
      <c r="D189" s="61"/>
      <c r="E189" s="61"/>
      <c r="F189" s="61"/>
      <c r="G189" s="75"/>
      <c r="H189" s="75"/>
      <c r="I189" s="75"/>
      <c r="J189" s="75"/>
      <c r="K189" s="75"/>
      <c r="L189" s="12"/>
      <c r="M189" s="374"/>
      <c r="N189" s="23"/>
      <c r="T189" s="17"/>
      <c r="U189" s="17"/>
      <c r="V189" s="17"/>
    </row>
    <row r="190" spans="1:22" s="16" customFormat="1" ht="30.6" customHeight="1">
      <c r="A190" s="873">
        <f>+'P POR EJERCER '!B152</f>
        <v>6004</v>
      </c>
      <c r="B190" s="874" t="s">
        <v>1752</v>
      </c>
      <c r="C190" s="810"/>
      <c r="D190" s="811"/>
      <c r="E190" s="378"/>
      <c r="F190" s="378"/>
      <c r="G190" s="54"/>
      <c r="H190" s="54"/>
      <c r="I190" s="55"/>
      <c r="J190" s="55"/>
      <c r="K190" s="55"/>
      <c r="L190" s="12"/>
      <c r="M190" s="374"/>
      <c r="N190" s="23"/>
      <c r="O190" s="52"/>
      <c r="P190" s="52"/>
      <c r="T190" s="17"/>
      <c r="U190" s="17"/>
      <c r="V190" s="17"/>
    </row>
    <row r="191" spans="1:22" s="16" customFormat="1" ht="25.2" customHeight="1">
      <c r="A191" s="714">
        <f>+'P POR EJERCER '!B153</f>
        <v>6004</v>
      </c>
      <c r="B191" s="714">
        <f>+'P POR EJERCER '!C153</f>
        <v>3351</v>
      </c>
      <c r="C191" s="834" t="str">
        <f>+'P POR EJERCER '!D153</f>
        <v>Servicios de investigación científica y desarrollo</v>
      </c>
      <c r="D191" s="360">
        <f>+'P POR EJERCER '!E153</f>
        <v>117980</v>
      </c>
      <c r="E191" s="360">
        <f>+'P POR EJERCER '!F153</f>
        <v>6272</v>
      </c>
      <c r="F191" s="360">
        <f>+'P POR EJERCER '!G153</f>
        <v>75580</v>
      </c>
      <c r="G191" s="360">
        <f>+'P POR EJERCER '!H153</f>
        <v>48672</v>
      </c>
      <c r="H191" s="360">
        <f>+'P POR EJERCER '!O153</f>
        <v>48672</v>
      </c>
      <c r="I191" s="360">
        <f>+'P POR EJERCER '!N153</f>
        <v>0</v>
      </c>
      <c r="J191" s="360">
        <f>+'P POR EJERCER '!Q153</f>
        <v>0</v>
      </c>
      <c r="K191" s="360">
        <f>+G191-H191-I191-J191</f>
        <v>0</v>
      </c>
      <c r="L191" s="12"/>
      <c r="M191" s="374"/>
      <c r="N191" s="22"/>
      <c r="O191" s="52"/>
      <c r="P191" s="52"/>
      <c r="T191" s="17"/>
      <c r="U191" s="17"/>
      <c r="V191" s="17"/>
    </row>
    <row r="192" spans="1:22" s="16" customFormat="1" ht="21" customHeight="1">
      <c r="A192" s="714">
        <f>+'P POR EJERCER '!B154</f>
        <v>6004</v>
      </c>
      <c r="B192" s="714">
        <f>+'P POR EJERCER '!C154</f>
        <v>3362</v>
      </c>
      <c r="C192" s="834" t="str">
        <f>+'P POR EJERCER '!D154</f>
        <v xml:space="preserve"> Servicios de impresión</v>
      </c>
      <c r="D192" s="360">
        <f>+'P POR EJERCER '!E154</f>
        <v>100000</v>
      </c>
      <c r="E192" s="360">
        <f>+'P POR EJERCER '!F154</f>
        <v>172000</v>
      </c>
      <c r="F192" s="360">
        <f>+'P POR EJERCER '!G154</f>
        <v>0</v>
      </c>
      <c r="G192" s="360">
        <f>+'P POR EJERCER '!H154</f>
        <v>272000</v>
      </c>
      <c r="H192" s="360">
        <f>+'P POR EJERCER '!O154</f>
        <v>271995.06</v>
      </c>
      <c r="I192" s="360">
        <f>+'P POR EJERCER '!N154</f>
        <v>0</v>
      </c>
      <c r="J192" s="360">
        <f>+'P POR EJERCER '!Q154</f>
        <v>0</v>
      </c>
      <c r="K192" s="360">
        <f>+G192-H192-I192-J192</f>
        <v>4.9400000000023283</v>
      </c>
      <c r="L192" s="12"/>
      <c r="M192" s="13"/>
      <c r="N192" s="22"/>
      <c r="O192" s="52"/>
      <c r="P192" s="52"/>
      <c r="T192" s="17"/>
      <c r="U192" s="17"/>
      <c r="V192" s="17"/>
    </row>
    <row r="193" spans="1:22" s="16" customFormat="1" ht="24.6" customHeight="1">
      <c r="A193" s="58"/>
      <c r="B193" s="58"/>
      <c r="C193" s="59" t="s">
        <v>620</v>
      </c>
      <c r="D193" s="361">
        <f t="shared" ref="D193:K193" si="49">SUM(D191:D192)</f>
        <v>217980</v>
      </c>
      <c r="E193" s="361">
        <f t="shared" si="49"/>
        <v>178272</v>
      </c>
      <c r="F193" s="361">
        <f t="shared" si="49"/>
        <v>75580</v>
      </c>
      <c r="G193" s="361">
        <f t="shared" si="49"/>
        <v>320672</v>
      </c>
      <c r="H193" s="361">
        <f t="shared" si="49"/>
        <v>320667.06</v>
      </c>
      <c r="I193" s="361">
        <f t="shared" si="49"/>
        <v>0</v>
      </c>
      <c r="J193" s="361">
        <f t="shared" si="49"/>
        <v>0</v>
      </c>
      <c r="K193" s="361">
        <f t="shared" si="49"/>
        <v>4.9400000000023283</v>
      </c>
      <c r="L193" s="12"/>
      <c r="M193" s="13"/>
      <c r="N193" s="22"/>
      <c r="T193" s="17"/>
      <c r="U193" s="17"/>
      <c r="V193" s="17"/>
    </row>
    <row r="194" spans="1:22" s="16" customFormat="1" ht="16.5" customHeight="1">
      <c r="A194" s="875"/>
      <c r="B194" s="876"/>
      <c r="C194" s="876"/>
      <c r="D194" s="379"/>
      <c r="E194" s="379"/>
      <c r="F194" s="379"/>
      <c r="G194" s="867"/>
      <c r="H194" s="867"/>
      <c r="I194" s="73"/>
      <c r="J194" s="73"/>
      <c r="K194" s="73"/>
      <c r="L194" s="12"/>
      <c r="M194" s="13"/>
      <c r="N194" s="23"/>
      <c r="O194" s="52"/>
      <c r="P194" s="52"/>
      <c r="T194" s="17"/>
      <c r="U194" s="17"/>
      <c r="V194" s="17"/>
    </row>
    <row r="195" spans="1:22" s="16" customFormat="1" ht="22.95" customHeight="1">
      <c r="A195" s="873">
        <f>+'P POR EJERCER '!B155</f>
        <v>6005</v>
      </c>
      <c r="B195" s="874" t="s">
        <v>1751</v>
      </c>
      <c r="C195" s="877"/>
      <c r="D195" s="364"/>
      <c r="E195" s="364"/>
      <c r="F195" s="364"/>
      <c r="G195" s="364"/>
      <c r="H195" s="364"/>
      <c r="I195" s="364"/>
      <c r="J195" s="364"/>
      <c r="K195" s="364"/>
      <c r="L195" s="591"/>
      <c r="M195" s="374"/>
      <c r="N195" s="22"/>
      <c r="O195" s="52"/>
      <c r="P195" s="52"/>
      <c r="T195" s="17"/>
      <c r="U195" s="17"/>
      <c r="V195" s="17"/>
    </row>
    <row r="196" spans="1:22" s="16" customFormat="1" ht="17.7" customHeight="1">
      <c r="A196" s="714">
        <f>+'P POR EJERCER '!B156</f>
        <v>6005</v>
      </c>
      <c r="B196" s="714">
        <f>+'P POR EJERCER '!C156</f>
        <v>3341</v>
      </c>
      <c r="C196" s="834" t="str">
        <f>+'P POR EJERCER '!D156</f>
        <v>Servicios de capacitación</v>
      </c>
      <c r="D196" s="360">
        <f>+'P POR EJERCER '!E156</f>
        <v>216000</v>
      </c>
      <c r="E196" s="360">
        <f>+'P POR EJERCER '!F156</f>
        <v>4800</v>
      </c>
      <c r="F196" s="360">
        <f>+'P POR EJERCER '!G156</f>
        <v>107400.95999999999</v>
      </c>
      <c r="G196" s="360">
        <f>+'P POR EJERCER '!H156</f>
        <v>113399.04000000001</v>
      </c>
      <c r="H196" s="360">
        <f>+'P POR EJERCER '!O156</f>
        <v>113399.03</v>
      </c>
      <c r="I196" s="360">
        <f>+'P POR EJERCER '!N156</f>
        <v>0</v>
      </c>
      <c r="J196" s="360">
        <f>+'P POR EJERCER '!Q156</f>
        <v>0</v>
      </c>
      <c r="K196" s="360">
        <f>+G196-H196-I196-J196</f>
        <v>1.0000000009313226E-2</v>
      </c>
      <c r="L196" s="591"/>
      <c r="M196" s="374"/>
      <c r="N196" s="22"/>
      <c r="O196" s="52"/>
      <c r="P196" s="52"/>
      <c r="T196" s="17"/>
      <c r="U196" s="17"/>
      <c r="V196" s="17"/>
    </row>
    <row r="197" spans="1:22" s="16" customFormat="1" ht="31.95" customHeight="1">
      <c r="A197" s="714">
        <f>+'P POR EJERCER '!B157</f>
        <v>6005</v>
      </c>
      <c r="B197" s="714">
        <f>+'P POR EJERCER '!C157</f>
        <v>3351</v>
      </c>
      <c r="C197" s="834" t="str">
        <f>+'P POR EJERCER '!D157</f>
        <v>Servicios de investigación científica y desarrollo</v>
      </c>
      <c r="D197" s="360">
        <f>+'P POR EJERCER '!E157</f>
        <v>105000</v>
      </c>
      <c r="E197" s="360">
        <f>+'P POR EJERCER '!F157</f>
        <v>0</v>
      </c>
      <c r="F197" s="360">
        <f>+'P POR EJERCER '!G157</f>
        <v>105000</v>
      </c>
      <c r="G197" s="360">
        <f>+'P POR EJERCER '!H157</f>
        <v>0</v>
      </c>
      <c r="H197" s="360">
        <f>+'P POR EJERCER '!O157</f>
        <v>0</v>
      </c>
      <c r="I197" s="360">
        <f>+'P POR EJERCER '!N157</f>
        <v>0</v>
      </c>
      <c r="J197" s="360">
        <f>+'P POR EJERCER '!Q157</f>
        <v>0</v>
      </c>
      <c r="K197" s="360">
        <f>+G197-H197-I197-J197</f>
        <v>0</v>
      </c>
      <c r="L197" s="12"/>
      <c r="M197" s="13"/>
      <c r="N197" s="22"/>
      <c r="T197" s="17"/>
      <c r="U197" s="17"/>
      <c r="V197" s="17"/>
    </row>
    <row r="198" spans="1:22" s="16" customFormat="1" ht="22.2" customHeight="1">
      <c r="A198" s="714">
        <f>+'P POR EJERCER '!B158</f>
        <v>6005</v>
      </c>
      <c r="B198" s="714">
        <f>+'P POR EJERCER '!C158</f>
        <v>3362</v>
      </c>
      <c r="C198" s="834" t="str">
        <f>+'P POR EJERCER '!D158</f>
        <v>Servicios de impresión</v>
      </c>
      <c r="D198" s="360">
        <f>+'P POR EJERCER '!E158</f>
        <v>170000</v>
      </c>
      <c r="E198" s="360">
        <f>+'P POR EJERCER '!F158</f>
        <v>20300</v>
      </c>
      <c r="F198" s="360">
        <f>+'P POR EJERCER '!G158</f>
        <v>157940</v>
      </c>
      <c r="G198" s="360">
        <f>+'P POR EJERCER '!H158</f>
        <v>32360</v>
      </c>
      <c r="H198" s="360">
        <f>+'P POR EJERCER '!O158</f>
        <v>32360</v>
      </c>
      <c r="I198" s="360">
        <f>+'P POR EJERCER '!N158</f>
        <v>0</v>
      </c>
      <c r="J198" s="360">
        <f>+'P POR EJERCER '!Q158</f>
        <v>0</v>
      </c>
      <c r="K198" s="360">
        <f>+G198-H198-I198-J198</f>
        <v>0</v>
      </c>
      <c r="L198" s="12"/>
      <c r="M198" s="13"/>
      <c r="N198" s="23"/>
      <c r="T198" s="17"/>
      <c r="U198" s="17"/>
      <c r="V198" s="17"/>
    </row>
    <row r="199" spans="1:22" s="16" customFormat="1" ht="25.5" customHeight="1">
      <c r="A199" s="714">
        <f>+'P POR EJERCER '!B159</f>
        <v>6005</v>
      </c>
      <c r="B199" s="714">
        <f>+'P POR EJERCER '!C159</f>
        <v>3391</v>
      </c>
      <c r="C199" s="834" t="str">
        <f>+'P POR EJERCER '!D159</f>
        <v>Servicios profesionales, científicos, técnicos integrales y otros</v>
      </c>
      <c r="D199" s="360">
        <f>+'P POR EJERCER '!E159</f>
        <v>0</v>
      </c>
      <c r="E199" s="360">
        <f>+'P POR EJERCER '!F159</f>
        <v>25278.29</v>
      </c>
      <c r="F199" s="360">
        <f>+'P POR EJERCER '!G159</f>
        <v>12478.29</v>
      </c>
      <c r="G199" s="360">
        <f>+'P POR EJERCER '!H159</f>
        <v>12800</v>
      </c>
      <c r="H199" s="360">
        <f>+'P POR EJERCER '!O159</f>
        <v>12800</v>
      </c>
      <c r="I199" s="360">
        <f>+'P POR EJERCER '!N159</f>
        <v>0</v>
      </c>
      <c r="J199" s="360">
        <f>+'P POR EJERCER '!Q159</f>
        <v>0</v>
      </c>
      <c r="K199" s="360">
        <f>+G199-H199-I199-J199</f>
        <v>0</v>
      </c>
      <c r="L199" s="12"/>
      <c r="M199" s="13"/>
      <c r="N199" s="23"/>
      <c r="O199" s="52"/>
      <c r="P199" s="52"/>
      <c r="T199" s="17"/>
      <c r="U199" s="17"/>
      <c r="V199" s="17"/>
    </row>
    <row r="200" spans="1:22" s="16" customFormat="1" ht="33" customHeight="1">
      <c r="A200" s="714">
        <f>+'P POR EJERCER '!B160</f>
        <v>6005</v>
      </c>
      <c r="B200" s="714">
        <f>+'P POR EJERCER '!C160</f>
        <v>3831</v>
      </c>
      <c r="C200" s="834" t="str">
        <f>+'P POR EJERCER '!D160</f>
        <v>Congresos y convenciones</v>
      </c>
      <c r="D200" s="360">
        <f>+'P POR EJERCER '!E160</f>
        <v>0</v>
      </c>
      <c r="E200" s="360">
        <f>+'P POR EJERCER '!F160</f>
        <v>40000</v>
      </c>
      <c r="F200" s="360">
        <f>+'P POR EJERCER '!G160</f>
        <v>113.96</v>
      </c>
      <c r="G200" s="360">
        <f>+'P POR EJERCER '!H160</f>
        <v>39886.04</v>
      </c>
      <c r="H200" s="360">
        <f>+'P POR EJERCER '!O160</f>
        <v>37370</v>
      </c>
      <c r="I200" s="360">
        <f>+'P POR EJERCER '!N160</f>
        <v>0</v>
      </c>
      <c r="J200" s="360">
        <f>+'P POR EJERCER '!Q160</f>
        <v>0</v>
      </c>
      <c r="K200" s="360">
        <f>+G200-H200-I200-J200</f>
        <v>2516.0400000000009</v>
      </c>
      <c r="L200" s="12"/>
      <c r="M200" s="13"/>
      <c r="N200" s="22"/>
      <c r="T200" s="17"/>
      <c r="U200" s="17"/>
      <c r="V200" s="17"/>
    </row>
    <row r="201" spans="1:22" s="16" customFormat="1" ht="18.600000000000001" customHeight="1">
      <c r="A201" s="58" t="s">
        <v>171</v>
      </c>
      <c r="B201" s="58"/>
      <c r="C201" s="59" t="s">
        <v>169</v>
      </c>
      <c r="D201" s="361">
        <f t="shared" ref="D201:K201" si="50">SUM(D196:D200)</f>
        <v>491000</v>
      </c>
      <c r="E201" s="361">
        <f t="shared" si="50"/>
        <v>90378.290000000008</v>
      </c>
      <c r="F201" s="361">
        <f t="shared" si="50"/>
        <v>382933.20999999996</v>
      </c>
      <c r="G201" s="361">
        <f t="shared" si="50"/>
        <v>198445.08000000002</v>
      </c>
      <c r="H201" s="361">
        <f t="shared" si="50"/>
        <v>195929.03</v>
      </c>
      <c r="I201" s="361">
        <f t="shared" si="50"/>
        <v>0</v>
      </c>
      <c r="J201" s="361">
        <f t="shared" si="50"/>
        <v>0</v>
      </c>
      <c r="K201" s="361">
        <f t="shared" si="50"/>
        <v>2516.0500000000102</v>
      </c>
      <c r="L201" s="12"/>
      <c r="M201" s="13"/>
      <c r="N201" s="23"/>
      <c r="T201" s="17"/>
      <c r="U201" s="17"/>
      <c r="V201" s="17"/>
    </row>
    <row r="202" spans="1:22" s="16" customFormat="1" ht="22.95" customHeight="1">
      <c r="A202" s="60"/>
      <c r="B202" s="60"/>
      <c r="C202" s="64"/>
      <c r="D202" s="674"/>
      <c r="E202" s="674"/>
      <c r="F202" s="674"/>
      <c r="G202" s="674"/>
      <c r="H202" s="674"/>
      <c r="I202" s="674"/>
      <c r="J202" s="674"/>
      <c r="K202" s="674"/>
      <c r="L202" s="12"/>
      <c r="M202" s="13"/>
      <c r="N202" s="23"/>
      <c r="O202" s="52"/>
      <c r="P202" s="52"/>
      <c r="T202" s="17"/>
      <c r="U202" s="17"/>
      <c r="V202" s="17"/>
    </row>
    <row r="203" spans="1:22" s="16" customFormat="1" ht="21.6" customHeight="1">
      <c r="A203" s="60" t="s">
        <v>171</v>
      </c>
      <c r="B203" s="60"/>
      <c r="C203" s="65" t="s">
        <v>2</v>
      </c>
      <c r="D203" s="24">
        <f t="shared" ref="D203:K203" si="51">+D178+D183+D188+D193+D201</f>
        <v>1013980</v>
      </c>
      <c r="E203" s="24">
        <f t="shared" si="51"/>
        <v>353650.29000000004</v>
      </c>
      <c r="F203" s="24">
        <f t="shared" si="51"/>
        <v>613313.21</v>
      </c>
      <c r="G203" s="24">
        <f t="shared" si="51"/>
        <v>754317.08000000007</v>
      </c>
      <c r="H203" s="24">
        <f t="shared" si="51"/>
        <v>742453.99</v>
      </c>
      <c r="I203" s="24">
        <f t="shared" si="51"/>
        <v>0</v>
      </c>
      <c r="J203" s="24">
        <f t="shared" si="51"/>
        <v>0</v>
      </c>
      <c r="K203" s="24">
        <f t="shared" si="51"/>
        <v>11863.090000000011</v>
      </c>
      <c r="L203" s="12"/>
      <c r="M203" s="13"/>
      <c r="N203" s="22"/>
      <c r="O203" s="52"/>
      <c r="P203" s="52"/>
      <c r="T203" s="17"/>
      <c r="U203" s="17"/>
      <c r="V203" s="17"/>
    </row>
    <row r="204" spans="1:22" s="16" customFormat="1" ht="26.55" customHeight="1">
      <c r="A204" s="60"/>
      <c r="B204" s="60"/>
      <c r="C204" s="65"/>
      <c r="D204" s="715"/>
      <c r="E204" s="715"/>
      <c r="F204" s="715"/>
      <c r="G204" s="715"/>
      <c r="H204" s="715"/>
      <c r="I204" s="715"/>
      <c r="J204" s="715"/>
      <c r="K204" s="715"/>
      <c r="L204" s="12"/>
      <c r="M204" s="13"/>
      <c r="N204" s="22"/>
      <c r="O204" s="52"/>
      <c r="P204" s="52"/>
      <c r="T204" s="17"/>
      <c r="U204" s="17"/>
      <c r="V204" s="17"/>
    </row>
    <row r="205" spans="1:22" s="16" customFormat="1" ht="26.55" customHeight="1">
      <c r="A205" s="68" t="s">
        <v>1175</v>
      </c>
      <c r="B205" s="60"/>
      <c r="C205" s="61"/>
      <c r="D205" s="830">
        <f>+'P POR EJERCER '!E161</f>
        <v>1013980</v>
      </c>
      <c r="E205" s="830">
        <f>+'P POR EJERCER '!F161</f>
        <v>353650.29</v>
      </c>
      <c r="F205" s="830">
        <f>+'P POR EJERCER '!G161</f>
        <v>613313.21</v>
      </c>
      <c r="G205" s="830">
        <f>+'P POR EJERCER '!H161</f>
        <v>754317.08000000007</v>
      </c>
      <c r="H205" s="830">
        <f>+'P POR EJERCER '!O161</f>
        <v>742453.99</v>
      </c>
      <c r="I205" s="830">
        <f>+'P POR EJERCER '!N161</f>
        <v>0</v>
      </c>
      <c r="J205" s="830">
        <f>+'P POR EJERCER '!Q161</f>
        <v>0</v>
      </c>
      <c r="K205" s="830">
        <f>+'P POR EJERCER '!P161</f>
        <v>11863.089999999997</v>
      </c>
      <c r="L205" s="12"/>
      <c r="M205" s="13"/>
      <c r="N205" s="22"/>
      <c r="O205" s="52"/>
      <c r="P205" s="52"/>
      <c r="T205" s="17"/>
      <c r="U205" s="17"/>
      <c r="V205" s="17"/>
    </row>
    <row r="206" spans="1:22" s="16" customFormat="1" ht="29.55" customHeight="1">
      <c r="A206" s="68" t="s">
        <v>1213</v>
      </c>
      <c r="B206" s="60"/>
      <c r="C206" s="61"/>
      <c r="D206" s="830">
        <f>+D203-D205</f>
        <v>0</v>
      </c>
      <c r="E206" s="830">
        <f t="shared" ref="E206:K206" si="52">+E203-E205</f>
        <v>0</v>
      </c>
      <c r="F206" s="830">
        <f t="shared" si="52"/>
        <v>0</v>
      </c>
      <c r="G206" s="830">
        <f t="shared" si="52"/>
        <v>0</v>
      </c>
      <c r="H206" s="830">
        <f t="shared" si="52"/>
        <v>0</v>
      </c>
      <c r="I206" s="830">
        <f t="shared" si="52"/>
        <v>0</v>
      </c>
      <c r="J206" s="830">
        <f t="shared" si="52"/>
        <v>0</v>
      </c>
      <c r="K206" s="830">
        <f t="shared" si="52"/>
        <v>1.4551915228366852E-11</v>
      </c>
      <c r="L206" s="12"/>
      <c r="M206" s="13"/>
      <c r="N206" s="22"/>
      <c r="O206" s="52"/>
      <c r="P206" s="52"/>
      <c r="T206" s="17"/>
      <c r="U206" s="17"/>
      <c r="V206" s="17"/>
    </row>
    <row r="207" spans="1:22" s="16" customFormat="1" ht="21" customHeight="1">
      <c r="A207" s="68"/>
      <c r="B207" s="60"/>
      <c r="C207" s="61"/>
      <c r="D207" s="830"/>
      <c r="E207" s="830"/>
      <c r="F207" s="830"/>
      <c r="G207" s="830"/>
      <c r="H207" s="830"/>
      <c r="I207" s="830"/>
      <c r="J207" s="830"/>
      <c r="K207" s="830"/>
      <c r="L207" s="12"/>
      <c r="M207" s="13"/>
      <c r="N207" s="22"/>
      <c r="O207" s="52"/>
      <c r="P207" s="52"/>
      <c r="T207" s="17"/>
      <c r="U207" s="17"/>
      <c r="V207" s="17"/>
    </row>
    <row r="208" spans="1:22" s="16" customFormat="1" ht="43.2" customHeight="1">
      <c r="L208" s="12"/>
      <c r="M208" s="13"/>
      <c r="N208" s="22"/>
      <c r="O208" s="52"/>
      <c r="P208" s="52"/>
      <c r="T208" s="17"/>
      <c r="U208" s="17"/>
      <c r="V208" s="17"/>
    </row>
    <row r="209" spans="1:33" s="16" customFormat="1" ht="28.2" customHeight="1">
      <c r="A209" s="869">
        <f>+'P POR EJERCER '!B163</f>
        <v>7001</v>
      </c>
      <c r="B209" s="1218" t="str">
        <f>+'P POR EJERCER '!C163</f>
        <v>ACCIONES DE PROMOCIÓN DE LA CULTURA DE LA TRANSPARENCIA, RENDICIÓN DE CUENTAS, PROTECCIÓN DE DATOS PERSONALES, ESTADO ABIERTO CON ENFOQUE DE DERECHOS HUMANOS, PERSPECTIVA DE GÉNERO E INCLUSIÓN</v>
      </c>
      <c r="C209" s="1218"/>
      <c r="D209" s="364"/>
      <c r="E209" s="364"/>
      <c r="F209" s="364"/>
      <c r="G209" s="364"/>
      <c r="H209" s="364"/>
      <c r="I209" s="364"/>
      <c r="J209" s="364"/>
      <c r="K209" s="364"/>
      <c r="L209" s="68"/>
      <c r="M209" s="60"/>
      <c r="N209" s="61"/>
      <c r="O209" s="830"/>
      <c r="P209" s="830"/>
      <c r="Q209" s="830"/>
      <c r="R209" s="830"/>
      <c r="S209" s="830"/>
      <c r="T209" s="830"/>
      <c r="U209" s="830"/>
      <c r="V209" s="830"/>
      <c r="W209" s="12"/>
      <c r="X209" s="374"/>
      <c r="Y209" s="22"/>
      <c r="Z209" s="52"/>
      <c r="AA209" s="52"/>
      <c r="AE209" s="17"/>
      <c r="AF209" s="17"/>
      <c r="AG209" s="17"/>
    </row>
    <row r="210" spans="1:33" s="15" customFormat="1" ht="22.2" customHeight="1">
      <c r="A210" s="714">
        <f>+'P POR EJERCER '!B164</f>
        <v>7001</v>
      </c>
      <c r="B210" s="714">
        <f>+'P POR EJERCER '!C164</f>
        <v>3341</v>
      </c>
      <c r="C210" s="834" t="str">
        <f>+'P POR EJERCER '!D164</f>
        <v>Servicios de capacitación</v>
      </c>
      <c r="D210" s="360">
        <f>+'P POR EJERCER '!E164</f>
        <v>0</v>
      </c>
      <c r="E210" s="360">
        <f>+'P POR EJERCER '!F164</f>
        <v>100000</v>
      </c>
      <c r="F210" s="360">
        <f>+'P POR EJERCER '!G164</f>
        <v>0</v>
      </c>
      <c r="G210" s="360">
        <f>+'P POR EJERCER '!H164</f>
        <v>100000</v>
      </c>
      <c r="H210" s="360">
        <f>+'P POR EJERCER '!O164</f>
        <v>100000</v>
      </c>
      <c r="I210" s="360">
        <f>+'P POR EJERCER '!N164</f>
        <v>0</v>
      </c>
      <c r="J210" s="360">
        <f>+'P POR EJERCER '!Q164</f>
        <v>0</v>
      </c>
      <c r="K210" s="360">
        <f>+G210-H210-I210-J210</f>
        <v>0</v>
      </c>
      <c r="L210" s="68"/>
      <c r="M210" s="60"/>
      <c r="N210" s="61"/>
      <c r="O210" s="830"/>
      <c r="P210" s="830"/>
      <c r="Q210" s="830"/>
      <c r="R210" s="830"/>
      <c r="S210" s="830"/>
      <c r="T210" s="830"/>
      <c r="U210" s="830"/>
      <c r="V210" s="830"/>
      <c r="W210" s="63"/>
      <c r="X210" s="13"/>
      <c r="Y210" s="14"/>
      <c r="AE210" s="868"/>
      <c r="AF210" s="868"/>
      <c r="AG210" s="868"/>
    </row>
    <row r="211" spans="1:33" s="16" customFormat="1" ht="22.95" customHeight="1">
      <c r="A211" s="714">
        <f>+'P POR EJERCER '!B165</f>
        <v>7001</v>
      </c>
      <c r="B211" s="714">
        <f>+'P POR EJERCER '!C165</f>
        <v>3362</v>
      </c>
      <c r="C211" s="834" t="str">
        <f>+'P POR EJERCER '!D165</f>
        <v>Servicios de impresión</v>
      </c>
      <c r="D211" s="360">
        <f>+'P POR EJERCER '!E165</f>
        <v>50000</v>
      </c>
      <c r="E211" s="360">
        <f>+'P POR EJERCER '!F165</f>
        <v>6000</v>
      </c>
      <c r="F211" s="360">
        <f>+'P POR EJERCER '!G165</f>
        <v>0</v>
      </c>
      <c r="G211" s="360">
        <f>+'P POR EJERCER '!H165</f>
        <v>56000</v>
      </c>
      <c r="H211" s="360">
        <f>+'P POR EJERCER '!O165</f>
        <v>56000</v>
      </c>
      <c r="I211" s="360">
        <f>+'P POR EJERCER '!N165</f>
        <v>0</v>
      </c>
      <c r="J211" s="360">
        <f>+'P POR EJERCER '!Q165</f>
        <v>0</v>
      </c>
      <c r="K211" s="360">
        <f>+G211-H211-I211-J211</f>
        <v>0</v>
      </c>
      <c r="L211" s="68"/>
      <c r="M211" s="60"/>
      <c r="N211" s="61"/>
      <c r="O211" s="830"/>
      <c r="P211" s="830"/>
      <c r="Q211" s="830"/>
      <c r="R211" s="830"/>
      <c r="S211" s="830"/>
      <c r="T211" s="830"/>
      <c r="U211" s="830"/>
      <c r="V211" s="830"/>
      <c r="W211" s="12"/>
      <c r="X211" s="13"/>
      <c r="Y211" s="23"/>
      <c r="AE211" s="17"/>
      <c r="AF211" s="17"/>
      <c r="AG211" s="17"/>
    </row>
    <row r="212" spans="1:33" s="16" customFormat="1" ht="28.2" customHeight="1">
      <c r="A212" s="714">
        <f>+'P POR EJERCER '!B166</f>
        <v>7001</v>
      </c>
      <c r="B212" s="714">
        <f>+'P POR EJERCER '!C166</f>
        <v>4411</v>
      </c>
      <c r="C212" s="834" t="str">
        <f>+'P POR EJERCER '!D166</f>
        <v>Premios</v>
      </c>
      <c r="D212" s="360">
        <f>+'P POR EJERCER '!E166</f>
        <v>30000</v>
      </c>
      <c r="E212" s="360">
        <f>+'P POR EJERCER '!F166</f>
        <v>0</v>
      </c>
      <c r="F212" s="360">
        <f>+'P POR EJERCER '!G166</f>
        <v>0</v>
      </c>
      <c r="G212" s="360">
        <f>+'P POR EJERCER '!H166</f>
        <v>30000</v>
      </c>
      <c r="H212" s="360">
        <f>+'P POR EJERCER '!O166</f>
        <v>30000</v>
      </c>
      <c r="I212" s="360">
        <f>+'P POR EJERCER '!N166</f>
        <v>0</v>
      </c>
      <c r="J212" s="360">
        <f>+'P POR EJERCER '!Q166</f>
        <v>0</v>
      </c>
      <c r="K212" s="360">
        <f>+G212-H212-I212-J212</f>
        <v>0</v>
      </c>
      <c r="L212" s="68"/>
      <c r="M212" s="60"/>
      <c r="N212" s="61"/>
      <c r="O212" s="830"/>
      <c r="P212" s="830"/>
      <c r="Q212" s="830"/>
      <c r="R212" s="830"/>
      <c r="S212" s="830"/>
      <c r="T212" s="830"/>
      <c r="U212" s="830"/>
      <c r="V212" s="830"/>
      <c r="W212" s="12"/>
      <c r="X212" s="374"/>
      <c r="Y212" s="23"/>
      <c r="AE212" s="17"/>
      <c r="AF212" s="17"/>
      <c r="AG212" s="17"/>
    </row>
    <row r="213" spans="1:33" s="16" customFormat="1" ht="22.95" customHeight="1">
      <c r="A213" s="60"/>
      <c r="B213" s="60"/>
      <c r="C213" s="59" t="s">
        <v>170</v>
      </c>
      <c r="D213" s="361">
        <f t="shared" ref="D213:K213" si="53">SUM(D210:D212)</f>
        <v>80000</v>
      </c>
      <c r="E213" s="361">
        <f t="shared" si="53"/>
        <v>106000</v>
      </c>
      <c r="F213" s="361">
        <f t="shared" si="53"/>
        <v>0</v>
      </c>
      <c r="G213" s="361">
        <f t="shared" si="53"/>
        <v>186000</v>
      </c>
      <c r="H213" s="361">
        <f t="shared" si="53"/>
        <v>186000</v>
      </c>
      <c r="I213" s="361">
        <f t="shared" si="53"/>
        <v>0</v>
      </c>
      <c r="J213" s="361">
        <f t="shared" si="53"/>
        <v>0</v>
      </c>
      <c r="K213" s="361">
        <f t="shared" si="53"/>
        <v>0</v>
      </c>
      <c r="L213" s="12"/>
      <c r="M213" s="13"/>
      <c r="N213" s="23"/>
      <c r="O213" s="52"/>
      <c r="P213" s="52"/>
      <c r="T213" s="17"/>
      <c r="U213" s="17"/>
      <c r="V213" s="17"/>
    </row>
    <row r="214" spans="1:33" s="16" customFormat="1" ht="18.3">
      <c r="L214" s="68"/>
      <c r="M214" s="60"/>
      <c r="N214" s="61"/>
      <c r="O214" s="830"/>
      <c r="P214" s="830"/>
      <c r="Q214" s="830"/>
      <c r="R214" s="830"/>
      <c r="S214" s="830"/>
      <c r="T214" s="830"/>
      <c r="U214" s="830"/>
      <c r="V214" s="830"/>
      <c r="W214" s="12"/>
      <c r="X214" s="374"/>
      <c r="Y214" s="23"/>
      <c r="AE214" s="17"/>
      <c r="AF214" s="17"/>
      <c r="AG214" s="17"/>
    </row>
    <row r="215" spans="1:33" s="16" customFormat="1" ht="22.5" customHeight="1">
      <c r="A215" s="872">
        <f>+'P POR EJERCER '!B167</f>
        <v>7002</v>
      </c>
      <c r="B215" s="843" t="str">
        <f>+'P POR EJERCER '!C167</f>
        <v>ATENCIÓN CIUDADANA INTEGRAL E INCLUYENTE</v>
      </c>
      <c r="L215" s="68"/>
      <c r="M215" s="60"/>
      <c r="N215" s="61"/>
      <c r="O215" s="830"/>
      <c r="P215" s="830"/>
      <c r="Q215" s="830"/>
      <c r="R215" s="830"/>
      <c r="S215" s="830"/>
      <c r="T215" s="830"/>
      <c r="U215" s="830"/>
      <c r="V215" s="830"/>
      <c r="W215" s="12"/>
      <c r="X215" s="13"/>
      <c r="Y215" s="23"/>
      <c r="AE215" s="17"/>
      <c r="AF215" s="17"/>
      <c r="AG215" s="17"/>
    </row>
    <row r="216" spans="1:33" s="16" customFormat="1" ht="33" customHeight="1">
      <c r="A216" s="714">
        <f>+'P POR EJERCER '!B168</f>
        <v>7002</v>
      </c>
      <c r="B216" s="714">
        <f>+'P POR EJERCER '!C168</f>
        <v>3391</v>
      </c>
      <c r="C216" s="834" t="str">
        <f>+'P POR EJERCER '!D168</f>
        <v>Servicios profesionales, científicos, técnicos integrales y otros</v>
      </c>
      <c r="D216" s="360">
        <f>+'P POR EJERCER '!E168</f>
        <v>350000</v>
      </c>
      <c r="E216" s="360">
        <f>+'P POR EJERCER '!F168</f>
        <v>44000</v>
      </c>
      <c r="F216" s="360">
        <f>+'P POR EJERCER '!G168</f>
        <v>0</v>
      </c>
      <c r="G216" s="360">
        <f>+'P POR EJERCER '!H168</f>
        <v>394000</v>
      </c>
      <c r="H216" s="360">
        <f>+'P POR EJERCER '!O168</f>
        <v>392544</v>
      </c>
      <c r="I216" s="360">
        <f>+'P POR EJERCER '!N168</f>
        <v>0</v>
      </c>
      <c r="J216" s="360">
        <f>+'P POR EJERCER '!Q168</f>
        <v>0</v>
      </c>
      <c r="K216" s="360">
        <f>+G216-H216-I216-J216</f>
        <v>1456</v>
      </c>
      <c r="L216" s="68"/>
      <c r="M216" s="60"/>
      <c r="N216" s="61"/>
      <c r="O216" s="830"/>
      <c r="P216" s="830"/>
      <c r="Q216" s="830"/>
      <c r="R216" s="830"/>
      <c r="S216" s="830"/>
      <c r="T216" s="830"/>
      <c r="U216" s="830"/>
      <c r="V216" s="830"/>
      <c r="W216" s="12"/>
      <c r="X216" s="13"/>
      <c r="Y216" s="23"/>
      <c r="AE216" s="17"/>
      <c r="AF216" s="17"/>
      <c r="AG216" s="17"/>
    </row>
    <row r="217" spans="1:33" s="16" customFormat="1" ht="22.5" customHeight="1">
      <c r="A217" s="714">
        <f>+'P POR EJERCER '!B169</f>
        <v>7002</v>
      </c>
      <c r="B217" s="714">
        <f>+'P POR EJERCER '!C169</f>
        <v>4411</v>
      </c>
      <c r="C217" s="834" t="str">
        <f>+'P POR EJERCER '!D169</f>
        <v>Premios</v>
      </c>
      <c r="D217" s="360">
        <f>+'P POR EJERCER '!E169</f>
        <v>60000</v>
      </c>
      <c r="E217" s="360">
        <f>+'P POR EJERCER '!F169</f>
        <v>0</v>
      </c>
      <c r="F217" s="360">
        <f>+'P POR EJERCER '!G169</f>
        <v>30000</v>
      </c>
      <c r="G217" s="360">
        <f>+'P POR EJERCER '!H169</f>
        <v>30000</v>
      </c>
      <c r="H217" s="360">
        <f>+'P POR EJERCER '!O169</f>
        <v>30000</v>
      </c>
      <c r="I217" s="360">
        <f>+'P POR EJERCER '!N169</f>
        <v>0</v>
      </c>
      <c r="J217" s="360">
        <f>+'P POR EJERCER '!Q169</f>
        <v>0</v>
      </c>
      <c r="K217" s="360">
        <f>+G217-H217-I217-J217</f>
        <v>0</v>
      </c>
      <c r="L217" s="68"/>
      <c r="M217" s="60"/>
      <c r="N217" s="61"/>
      <c r="O217" s="830"/>
      <c r="P217" s="830"/>
      <c r="Q217" s="830"/>
      <c r="R217" s="830"/>
      <c r="S217" s="830"/>
      <c r="T217" s="830"/>
      <c r="U217" s="830"/>
      <c r="V217" s="830"/>
      <c r="W217" s="12"/>
      <c r="X217" s="13"/>
      <c r="Y217" s="23"/>
      <c r="AE217" s="17"/>
      <c r="AF217" s="17"/>
      <c r="AG217" s="17"/>
    </row>
    <row r="218" spans="1:33" s="16" customFormat="1" ht="22.5" customHeight="1">
      <c r="A218" s="60"/>
      <c r="B218" s="60"/>
      <c r="C218" s="59" t="s">
        <v>1287</v>
      </c>
      <c r="D218" s="361">
        <f t="shared" ref="D218:K218" si="54">SUM(D216:D217)</f>
        <v>410000</v>
      </c>
      <c r="E218" s="361">
        <f t="shared" si="54"/>
        <v>44000</v>
      </c>
      <c r="F218" s="361">
        <f t="shared" si="54"/>
        <v>30000</v>
      </c>
      <c r="G218" s="361">
        <f t="shared" si="54"/>
        <v>424000</v>
      </c>
      <c r="H218" s="361">
        <f t="shared" si="54"/>
        <v>422544</v>
      </c>
      <c r="I218" s="361">
        <f t="shared" si="54"/>
        <v>0</v>
      </c>
      <c r="J218" s="361">
        <f t="shared" si="54"/>
        <v>0</v>
      </c>
      <c r="K218" s="361">
        <f t="shared" si="54"/>
        <v>1456</v>
      </c>
      <c r="L218" s="68"/>
      <c r="M218" s="60"/>
      <c r="N218" s="61"/>
      <c r="O218" s="830"/>
      <c r="P218" s="830"/>
      <c r="Q218" s="830"/>
      <c r="R218" s="830"/>
      <c r="S218" s="830"/>
      <c r="T218" s="830"/>
      <c r="U218" s="830"/>
      <c r="V218" s="830"/>
      <c r="W218" s="12"/>
      <c r="X218" s="13"/>
      <c r="Y218" s="23"/>
      <c r="AE218" s="17"/>
      <c r="AF218" s="17"/>
      <c r="AG218" s="17"/>
    </row>
    <row r="219" spans="1:33" s="16" customFormat="1" ht="22.95" customHeight="1">
      <c r="A219" s="863"/>
      <c r="B219" s="60"/>
      <c r="C219" s="61"/>
      <c r="D219" s="364"/>
      <c r="E219" s="364"/>
      <c r="F219" s="364"/>
      <c r="G219" s="364"/>
      <c r="H219" s="364"/>
      <c r="I219" s="364"/>
      <c r="J219" s="364"/>
      <c r="K219" s="364"/>
      <c r="L219" s="12"/>
      <c r="M219" s="13"/>
      <c r="N219" s="23"/>
      <c r="O219" s="52"/>
      <c r="P219" s="52"/>
      <c r="T219" s="17"/>
      <c r="U219" s="17"/>
      <c r="V219" s="17"/>
    </row>
    <row r="220" spans="1:33" s="16" customFormat="1" ht="22.2" customHeight="1">
      <c r="A220" s="872">
        <f>+'P POR EJERCER '!B170</f>
        <v>7003</v>
      </c>
      <c r="B220" s="874" t="str">
        <f>+'P POR EJERCER '!C170</f>
        <v>SISTEMAS LOCALES, NACIONALES Y VÍNCULOS INTERINSTITUCIONALES</v>
      </c>
      <c r="L220" s="12"/>
      <c r="M220" s="13"/>
      <c r="N220" s="23"/>
      <c r="O220" s="52"/>
      <c r="P220" s="52"/>
      <c r="T220" s="17"/>
      <c r="U220" s="17"/>
      <c r="V220" s="17"/>
    </row>
    <row r="221" spans="1:33" s="861" customFormat="1" ht="31.95" customHeight="1">
      <c r="A221" s="714">
        <f>+'P POR EJERCER '!B171</f>
        <v>7003</v>
      </c>
      <c r="B221" s="714">
        <f>+'P POR EJERCER '!C171</f>
        <v>3362</v>
      </c>
      <c r="C221" s="834" t="str">
        <f>+'P POR EJERCER '!D171</f>
        <v>Servicios de impresión</v>
      </c>
      <c r="D221" s="360">
        <f>+'P POR EJERCER '!E171</f>
        <v>50000</v>
      </c>
      <c r="E221" s="360">
        <f>+'P POR EJERCER '!F171</f>
        <v>122496</v>
      </c>
      <c r="F221" s="360">
        <f>+'P POR EJERCER '!G171</f>
        <v>50000</v>
      </c>
      <c r="G221" s="360">
        <f>+'P POR EJERCER '!H171</f>
        <v>122496</v>
      </c>
      <c r="H221" s="360">
        <f>+'P POR EJERCER '!O171</f>
        <v>122496</v>
      </c>
      <c r="I221" s="360">
        <f>+'P POR EJERCER '!N171</f>
        <v>0</v>
      </c>
      <c r="J221" s="360">
        <f>+'P POR EJERCER '!Q171</f>
        <v>0</v>
      </c>
      <c r="K221" s="360">
        <f>+G221-H221-I221-J221</f>
        <v>0</v>
      </c>
      <c r="L221" s="857"/>
      <c r="M221" s="858"/>
      <c r="N221" s="859"/>
      <c r="O221" s="860"/>
      <c r="P221" s="860"/>
      <c r="T221" s="862"/>
      <c r="U221" s="862"/>
      <c r="V221" s="862"/>
    </row>
    <row r="222" spans="1:33" s="861" customFormat="1" ht="31.95" customHeight="1">
      <c r="A222" s="714">
        <f>+'P POR EJERCER '!B172</f>
        <v>7003</v>
      </c>
      <c r="B222" s="714">
        <f>+'P POR EJERCER '!C172</f>
        <v>3391</v>
      </c>
      <c r="C222" s="834" t="str">
        <f>+'P POR EJERCER '!D172</f>
        <v>Servicios profesionales, científicos, técnicos integrales y otros</v>
      </c>
      <c r="D222" s="360">
        <f>+'P POR EJERCER '!E172</f>
        <v>100000</v>
      </c>
      <c r="E222" s="360">
        <f>+'P POR EJERCER '!F172</f>
        <v>0</v>
      </c>
      <c r="F222" s="360">
        <f>+'P POR EJERCER '!G172</f>
        <v>100000</v>
      </c>
      <c r="G222" s="360">
        <f>+'P POR EJERCER '!H172</f>
        <v>0</v>
      </c>
      <c r="H222" s="360">
        <f>+'P POR EJERCER '!O172</f>
        <v>0</v>
      </c>
      <c r="I222" s="360">
        <f>+'P POR EJERCER '!N172</f>
        <v>0</v>
      </c>
      <c r="J222" s="360">
        <f>+'P POR EJERCER '!Q172</f>
        <v>0</v>
      </c>
      <c r="K222" s="360">
        <f>+G222-H222-I222-J222</f>
        <v>0</v>
      </c>
      <c r="L222" s="857"/>
      <c r="M222" s="936"/>
      <c r="N222" s="859"/>
      <c r="O222" s="860"/>
      <c r="P222" s="860"/>
      <c r="T222" s="862"/>
      <c r="U222" s="862"/>
      <c r="V222" s="862"/>
    </row>
    <row r="223" spans="1:33" s="16" customFormat="1" ht="22.95" customHeight="1">
      <c r="A223" s="714">
        <f>+'P POR EJERCER '!B173</f>
        <v>7003</v>
      </c>
      <c r="B223" s="714">
        <f>+'P POR EJERCER '!C173</f>
        <v>3831</v>
      </c>
      <c r="C223" s="834" t="str">
        <f>+'P POR EJERCER '!D173</f>
        <v>Congresos y convenciones</v>
      </c>
      <c r="D223" s="360">
        <f>+'P POR EJERCER '!E173</f>
        <v>203000</v>
      </c>
      <c r="E223" s="360">
        <f>+'P POR EJERCER '!F173</f>
        <v>549381</v>
      </c>
      <c r="F223" s="360">
        <f>+'P POR EJERCER '!G173</f>
        <v>0</v>
      </c>
      <c r="G223" s="360">
        <f>+'P POR EJERCER '!H173</f>
        <v>752381</v>
      </c>
      <c r="H223" s="360">
        <f>+'P POR EJERCER '!O173</f>
        <v>752347</v>
      </c>
      <c r="I223" s="360">
        <f>+'P POR EJERCER '!N173</f>
        <v>0</v>
      </c>
      <c r="J223" s="360">
        <f>+'P POR EJERCER '!Q173</f>
        <v>0</v>
      </c>
      <c r="K223" s="360">
        <f>+G223-H223-I223-J223</f>
        <v>34</v>
      </c>
      <c r="L223" s="12"/>
      <c r="M223" s="374"/>
      <c r="N223" s="22"/>
      <c r="T223" s="17"/>
      <c r="U223" s="17"/>
      <c r="V223" s="17"/>
    </row>
    <row r="224" spans="1:33" s="16" customFormat="1" ht="26.1" customHeight="1">
      <c r="A224" s="60"/>
      <c r="B224" s="60"/>
      <c r="C224" s="59" t="s">
        <v>1288</v>
      </c>
      <c r="D224" s="361">
        <f t="shared" ref="D224:K224" si="55">SUM(D221:D223)</f>
        <v>353000</v>
      </c>
      <c r="E224" s="361">
        <f t="shared" si="55"/>
        <v>671877</v>
      </c>
      <c r="F224" s="361">
        <f t="shared" si="55"/>
        <v>150000</v>
      </c>
      <c r="G224" s="361">
        <f t="shared" si="55"/>
        <v>874877</v>
      </c>
      <c r="H224" s="361">
        <f t="shared" si="55"/>
        <v>874843</v>
      </c>
      <c r="I224" s="361">
        <f t="shared" si="55"/>
        <v>0</v>
      </c>
      <c r="J224" s="361">
        <f t="shared" si="55"/>
        <v>0</v>
      </c>
      <c r="K224" s="361">
        <f t="shared" si="55"/>
        <v>34</v>
      </c>
      <c r="L224" s="12"/>
      <c r="M224" s="13"/>
      <c r="N224" s="22"/>
      <c r="O224" s="52"/>
      <c r="P224" s="52"/>
      <c r="T224" s="17"/>
      <c r="U224" s="17"/>
      <c r="V224" s="17"/>
    </row>
    <row r="225" spans="1:22" s="861" customFormat="1" ht="27" customHeight="1">
      <c r="A225" s="60"/>
      <c r="B225" s="60"/>
      <c r="C225" s="64"/>
      <c r="D225" s="674"/>
      <c r="E225" s="674"/>
      <c r="F225" s="674"/>
      <c r="G225" s="674"/>
      <c r="H225" s="674"/>
      <c r="I225" s="674"/>
      <c r="J225" s="674"/>
      <c r="K225" s="674"/>
      <c r="L225" s="857"/>
      <c r="M225" s="858"/>
      <c r="N225" s="937"/>
      <c r="O225" s="860"/>
      <c r="P225" s="860"/>
      <c r="T225" s="862"/>
      <c r="U225" s="862"/>
      <c r="V225" s="862"/>
    </row>
    <row r="226" spans="1:22" s="861" customFormat="1" ht="15.6" customHeight="1">
      <c r="A226" s="60"/>
      <c r="B226" s="60"/>
      <c r="C226" s="65" t="s">
        <v>2</v>
      </c>
      <c r="D226" s="24">
        <f t="shared" ref="D226:K226" si="56">+D213+D218+D224</f>
        <v>843000</v>
      </c>
      <c r="E226" s="24">
        <f t="shared" si="56"/>
        <v>821877</v>
      </c>
      <c r="F226" s="24">
        <f t="shared" si="56"/>
        <v>180000</v>
      </c>
      <c r="G226" s="24">
        <f t="shared" si="56"/>
        <v>1484877</v>
      </c>
      <c r="H226" s="24">
        <f t="shared" si="56"/>
        <v>1483387</v>
      </c>
      <c r="I226" s="24">
        <f t="shared" si="56"/>
        <v>0</v>
      </c>
      <c r="J226" s="24">
        <f t="shared" si="56"/>
        <v>0</v>
      </c>
      <c r="K226" s="24">
        <f t="shared" si="56"/>
        <v>1490</v>
      </c>
      <c r="L226" s="857"/>
      <c r="M226" s="936"/>
      <c r="N226" s="859"/>
      <c r="O226" s="860"/>
      <c r="P226" s="860"/>
      <c r="T226" s="862"/>
      <c r="U226" s="862"/>
      <c r="V226" s="862"/>
    </row>
    <row r="227" spans="1:22" s="861" customFormat="1" ht="23.55" customHeight="1">
      <c r="A227" s="863"/>
      <c r="B227" s="60"/>
      <c r="C227" s="61"/>
      <c r="D227" s="364"/>
      <c r="E227" s="364"/>
      <c r="F227" s="364"/>
      <c r="G227" s="364"/>
      <c r="H227" s="364"/>
      <c r="I227" s="364"/>
      <c r="J227" s="364"/>
      <c r="K227" s="364"/>
      <c r="L227" s="857"/>
      <c r="M227" s="936"/>
      <c r="N227" s="859"/>
      <c r="T227" s="862"/>
      <c r="U227" s="862"/>
      <c r="V227" s="862"/>
    </row>
    <row r="228" spans="1:22" s="16" customFormat="1" ht="27" customHeight="1">
      <c r="A228" s="68" t="s">
        <v>1289</v>
      </c>
      <c r="B228" s="52"/>
      <c r="C228" s="65"/>
      <c r="D228" s="830">
        <f>+'P POR EJERCER '!E174</f>
        <v>843000</v>
      </c>
      <c r="E228" s="830">
        <f>+'P POR EJERCER '!F174</f>
        <v>821877</v>
      </c>
      <c r="F228" s="830">
        <f>+'P POR EJERCER '!G174</f>
        <v>180000</v>
      </c>
      <c r="G228" s="830">
        <f>+'P POR EJERCER '!H174</f>
        <v>1484877</v>
      </c>
      <c r="H228" s="830">
        <f>+'P POR EJERCER '!O174</f>
        <v>1483387</v>
      </c>
      <c r="I228" s="830">
        <f>+'P POR EJERCER '!N174</f>
        <v>0</v>
      </c>
      <c r="J228" s="830">
        <f>+'P POR EJERCER '!Q174</f>
        <v>0</v>
      </c>
      <c r="K228" s="830">
        <f>+'P POR EJERCER '!P174</f>
        <v>1490</v>
      </c>
      <c r="L228" s="12"/>
      <c r="M228" s="374"/>
      <c r="N228" s="23"/>
      <c r="T228" s="17"/>
      <c r="U228" s="17"/>
      <c r="V228" s="17"/>
    </row>
    <row r="229" spans="1:22" s="16" customFormat="1" ht="22.2" customHeight="1">
      <c r="A229" s="68" t="s">
        <v>1214</v>
      </c>
      <c r="B229" s="52"/>
      <c r="C229" s="65"/>
      <c r="D229" s="824">
        <f t="shared" ref="D229:K229" si="57">+D226-D228</f>
        <v>0</v>
      </c>
      <c r="E229" s="824">
        <f t="shared" si="57"/>
        <v>0</v>
      </c>
      <c r="F229" s="824">
        <f t="shared" si="57"/>
        <v>0</v>
      </c>
      <c r="G229" s="824">
        <f t="shared" si="57"/>
        <v>0</v>
      </c>
      <c r="H229" s="824">
        <f t="shared" si="57"/>
        <v>0</v>
      </c>
      <c r="I229" s="824">
        <f t="shared" si="57"/>
        <v>0</v>
      </c>
      <c r="J229" s="824">
        <f t="shared" si="57"/>
        <v>0</v>
      </c>
      <c r="K229" s="824">
        <f t="shared" si="57"/>
        <v>0</v>
      </c>
      <c r="L229" s="12"/>
      <c r="M229" s="374"/>
      <c r="N229" s="23"/>
      <c r="T229" s="17"/>
      <c r="U229" s="17"/>
      <c r="V229" s="17"/>
    </row>
    <row r="230" spans="1:22" ht="26.25" customHeight="1">
      <c r="A230" s="60" t="s">
        <v>171</v>
      </c>
      <c r="B230" s="60"/>
      <c r="C230" s="64"/>
      <c r="D230" s="427"/>
      <c r="E230" s="427"/>
      <c r="F230" s="427"/>
      <c r="G230" s="427"/>
      <c r="H230" s="427"/>
      <c r="I230" s="427"/>
      <c r="J230" s="427"/>
      <c r="K230" s="427"/>
    </row>
    <row r="231" spans="1:22" ht="26.25" customHeight="1">
      <c r="A231" s="873">
        <f>+'P POR EJERCER '!B176</f>
        <v>8001</v>
      </c>
      <c r="B231" s="874" t="str">
        <f>+'P POR EJERCER '!C176</f>
        <v>EVENTOS EN MATERÍA DE PROTECCIÓN DE DATOS PERSONALES</v>
      </c>
      <c r="C231" s="855"/>
      <c r="D231" s="855"/>
      <c r="E231" s="855"/>
      <c r="F231" s="855"/>
      <c r="G231" s="855"/>
      <c r="H231" s="855"/>
      <c r="I231" s="855"/>
      <c r="J231" s="359"/>
      <c r="K231" s="55"/>
    </row>
    <row r="232" spans="1:22" ht="26.25" customHeight="1">
      <c r="A232" s="714">
        <v>8001</v>
      </c>
      <c r="B232" s="714">
        <f>+'P POR EJERCER '!C177</f>
        <v>3362</v>
      </c>
      <c r="C232" s="834" t="str">
        <f>+'P POR EJERCER '!D177</f>
        <v>Servicios de Impresión</v>
      </c>
      <c r="D232" s="360">
        <f>+'P POR EJERCER '!E177</f>
        <v>130000</v>
      </c>
      <c r="E232" s="360">
        <f>+'P POR EJERCER '!F177</f>
        <v>0</v>
      </c>
      <c r="F232" s="360">
        <f>+'P POR EJERCER '!G177</f>
        <v>130000</v>
      </c>
      <c r="G232" s="360">
        <f>+'P POR EJERCER '!H177</f>
        <v>0</v>
      </c>
      <c r="H232" s="360">
        <f>+'P POR EJERCER '!O177</f>
        <v>0</v>
      </c>
      <c r="I232" s="360">
        <f>+'P POR EJERCER '!N177</f>
        <v>0</v>
      </c>
      <c r="J232" s="360">
        <f>+'P POR EJERCER '!Q177</f>
        <v>0</v>
      </c>
      <c r="K232" s="360">
        <f>+G232-H232-I232-J232</f>
        <v>0</v>
      </c>
    </row>
    <row r="233" spans="1:22" ht="21" customHeight="1">
      <c r="A233" s="714">
        <v>8001</v>
      </c>
      <c r="B233" s="714">
        <f>+'P POR EJERCER '!C178</f>
        <v>3831</v>
      </c>
      <c r="C233" s="834" t="str">
        <f>+'P POR EJERCER '!D178</f>
        <v>Congresos y convenciones</v>
      </c>
      <c r="D233" s="360">
        <f>+'P POR EJERCER '!E178</f>
        <v>25000</v>
      </c>
      <c r="E233" s="360">
        <f>+'P POR EJERCER '!F178</f>
        <v>0</v>
      </c>
      <c r="F233" s="360">
        <f>+'P POR EJERCER '!G178</f>
        <v>0</v>
      </c>
      <c r="G233" s="360">
        <f>+'P POR EJERCER '!H178</f>
        <v>25000</v>
      </c>
      <c r="H233" s="360">
        <f>+'P POR EJERCER '!O178</f>
        <v>16530</v>
      </c>
      <c r="I233" s="360">
        <f>+'P POR EJERCER '!N178</f>
        <v>0</v>
      </c>
      <c r="J233" s="360">
        <f>+'P POR EJERCER '!Q178</f>
        <v>0</v>
      </c>
      <c r="K233" s="360">
        <f>+G233-H233-I233-J233</f>
        <v>8470</v>
      </c>
    </row>
    <row r="234" spans="1:22" s="16" customFormat="1" ht="21" customHeight="1">
      <c r="A234" s="714">
        <v>8001</v>
      </c>
      <c r="B234" s="714">
        <f>+'P POR EJERCER '!C179</f>
        <v>5911</v>
      </c>
      <c r="C234" s="834" t="str">
        <f>+'P POR EJERCER '!D179</f>
        <v>Software</v>
      </c>
      <c r="D234" s="360">
        <f>+'P POR EJERCER '!E179</f>
        <v>680000</v>
      </c>
      <c r="E234" s="360">
        <f>+'P POR EJERCER '!F179</f>
        <v>250000</v>
      </c>
      <c r="F234" s="360">
        <f>+'P POR EJERCER '!G179</f>
        <v>60000</v>
      </c>
      <c r="G234" s="360">
        <f>+'P POR EJERCER '!H179</f>
        <v>870000</v>
      </c>
      <c r="H234" s="360">
        <f>+'P POR EJERCER '!O179</f>
        <v>870000</v>
      </c>
      <c r="I234" s="360">
        <f>+'P POR EJERCER '!N179</f>
        <v>0</v>
      </c>
      <c r="J234" s="360">
        <f>+'P POR EJERCER '!Q179</f>
        <v>0</v>
      </c>
      <c r="K234" s="360">
        <f>+G234-H234-I234-J234</f>
        <v>0</v>
      </c>
      <c r="L234" s="12"/>
      <c r="M234" s="13"/>
      <c r="N234" s="23"/>
      <c r="O234" s="52"/>
      <c r="P234" s="52"/>
      <c r="T234" s="17"/>
      <c r="U234" s="17"/>
      <c r="V234" s="17"/>
    </row>
    <row r="235" spans="1:22" s="16" customFormat="1" ht="21" customHeight="1">
      <c r="A235" s="58"/>
      <c r="B235" s="58"/>
      <c r="C235" s="59" t="s">
        <v>281</v>
      </c>
      <c r="D235" s="361">
        <f t="shared" ref="D235:K235" si="58">SUM(D232:D234)</f>
        <v>835000</v>
      </c>
      <c r="E235" s="361">
        <f t="shared" si="58"/>
        <v>250000</v>
      </c>
      <c r="F235" s="361">
        <f t="shared" si="58"/>
        <v>190000</v>
      </c>
      <c r="G235" s="361">
        <f t="shared" si="58"/>
        <v>895000</v>
      </c>
      <c r="H235" s="361">
        <f t="shared" si="58"/>
        <v>886530</v>
      </c>
      <c r="I235" s="361">
        <f t="shared" si="58"/>
        <v>0</v>
      </c>
      <c r="J235" s="361">
        <f t="shared" si="58"/>
        <v>0</v>
      </c>
      <c r="K235" s="361">
        <f t="shared" si="58"/>
        <v>8470</v>
      </c>
      <c r="L235" s="12"/>
      <c r="M235" s="13"/>
      <c r="N235" s="22"/>
      <c r="O235" s="52"/>
      <c r="P235" s="52"/>
      <c r="T235" s="17"/>
      <c r="U235" s="17"/>
      <c r="V235" s="17"/>
    </row>
    <row r="236" spans="1:22" ht="21" customHeight="1">
      <c r="A236" s="60"/>
      <c r="B236" s="60"/>
      <c r="C236" s="61"/>
      <c r="D236" s="61"/>
      <c r="E236" s="61"/>
      <c r="F236" s="61"/>
      <c r="G236" s="75"/>
      <c r="H236" s="75"/>
      <c r="I236" s="75"/>
      <c r="J236" s="75"/>
      <c r="K236" s="75"/>
      <c r="N236" s="22"/>
    </row>
    <row r="237" spans="1:22" s="16" customFormat="1" ht="18.3" customHeight="1">
      <c r="A237" s="60"/>
      <c r="B237" s="60"/>
      <c r="C237" s="74" t="s">
        <v>2</v>
      </c>
      <c r="D237" s="883">
        <f t="shared" ref="D237:K237" si="59">+D235</f>
        <v>835000</v>
      </c>
      <c r="E237" s="883">
        <f t="shared" si="59"/>
        <v>250000</v>
      </c>
      <c r="F237" s="883">
        <f t="shared" si="59"/>
        <v>190000</v>
      </c>
      <c r="G237" s="883">
        <f t="shared" si="59"/>
        <v>895000</v>
      </c>
      <c r="H237" s="883">
        <f t="shared" si="59"/>
        <v>886530</v>
      </c>
      <c r="I237" s="883">
        <f t="shared" si="59"/>
        <v>0</v>
      </c>
      <c r="J237" s="883">
        <f t="shared" si="59"/>
        <v>0</v>
      </c>
      <c r="K237" s="883">
        <f t="shared" si="59"/>
        <v>8470</v>
      </c>
      <c r="L237" s="12"/>
      <c r="M237" s="13"/>
      <c r="N237" s="23"/>
      <c r="O237" s="52"/>
      <c r="P237" s="52"/>
      <c r="T237" s="17"/>
      <c r="U237" s="17"/>
      <c r="V237" s="17"/>
    </row>
    <row r="238" spans="1:22" ht="21" customHeight="1">
      <c r="A238" s="60"/>
      <c r="B238" s="60"/>
      <c r="C238" s="65"/>
      <c r="D238" s="715"/>
      <c r="E238" s="715"/>
      <c r="F238" s="715"/>
      <c r="G238" s="715"/>
      <c r="H238" s="715"/>
      <c r="I238" s="715"/>
      <c r="J238" s="715"/>
      <c r="K238" s="715"/>
      <c r="N238" s="22"/>
    </row>
    <row r="239" spans="1:22" s="16" customFormat="1" ht="21.6" customHeight="1">
      <c r="A239" s="68" t="s">
        <v>282</v>
      </c>
      <c r="B239" s="60"/>
      <c r="C239" s="61"/>
      <c r="D239" s="816">
        <f>+'P POR EJERCER '!E180</f>
        <v>835000</v>
      </c>
      <c r="E239" s="816">
        <f>+'P POR EJERCER '!F180</f>
        <v>250000</v>
      </c>
      <c r="F239" s="816">
        <f>+'P POR EJERCER '!G180</f>
        <v>190000</v>
      </c>
      <c r="G239" s="816">
        <f>+'P POR EJERCER '!H180</f>
        <v>895000</v>
      </c>
      <c r="H239" s="816">
        <f>+'P POR EJERCER '!O180</f>
        <v>886530</v>
      </c>
      <c r="I239" s="816">
        <f>+'P POR EJERCER '!N180</f>
        <v>0</v>
      </c>
      <c r="J239" s="816">
        <f>+'P POR EJERCER '!Q180</f>
        <v>0</v>
      </c>
      <c r="K239" s="816">
        <f>+'P POR EJERCER '!P180</f>
        <v>8470</v>
      </c>
      <c r="L239" s="12"/>
      <c r="M239" s="374"/>
      <c r="N239" s="23"/>
      <c r="O239" s="52"/>
      <c r="P239" s="52"/>
      <c r="T239" s="17"/>
      <c r="U239" s="17"/>
      <c r="V239" s="17"/>
    </row>
    <row r="240" spans="1:22" s="16" customFormat="1" ht="16.5" customHeight="1">
      <c r="A240" s="68" t="s">
        <v>1781</v>
      </c>
      <c r="B240" s="60"/>
      <c r="C240" s="61"/>
      <c r="D240" s="830">
        <f>+D237-D239</f>
        <v>0</v>
      </c>
      <c r="E240" s="830">
        <f t="shared" ref="E240:K240" si="60">+E237-E239</f>
        <v>0</v>
      </c>
      <c r="F240" s="830">
        <f t="shared" si="60"/>
        <v>0</v>
      </c>
      <c r="G240" s="830">
        <f t="shared" si="60"/>
        <v>0</v>
      </c>
      <c r="H240" s="830">
        <f t="shared" si="60"/>
        <v>0</v>
      </c>
      <c r="I240" s="830">
        <f t="shared" si="60"/>
        <v>0</v>
      </c>
      <c r="J240" s="830">
        <f t="shared" si="60"/>
        <v>0</v>
      </c>
      <c r="K240" s="830">
        <f t="shared" si="60"/>
        <v>0</v>
      </c>
      <c r="L240" s="12"/>
      <c r="M240" s="374"/>
      <c r="N240" s="23"/>
      <c r="O240" s="52"/>
      <c r="P240" s="52"/>
      <c r="T240" s="17"/>
      <c r="U240" s="17"/>
      <c r="V240" s="17"/>
    </row>
    <row r="241" spans="1:14" ht="30" customHeight="1">
      <c r="A241" s="60"/>
      <c r="B241" s="60"/>
      <c r="C241" s="61"/>
      <c r="D241" s="364"/>
      <c r="E241" s="364"/>
      <c r="F241" s="364"/>
      <c r="G241" s="364"/>
      <c r="H241" s="364"/>
      <c r="I241" s="364"/>
      <c r="J241" s="364"/>
      <c r="K241" s="364"/>
      <c r="N241" s="22"/>
    </row>
    <row r="242" spans="1:14" ht="30" customHeight="1">
      <c r="A242" s="68"/>
      <c r="B242" s="60"/>
      <c r="C242" s="61"/>
      <c r="D242" s="816"/>
      <c r="E242" s="816"/>
      <c r="F242" s="816"/>
      <c r="G242" s="816"/>
      <c r="H242" s="816"/>
      <c r="I242" s="816"/>
      <c r="J242" s="816"/>
      <c r="K242" s="816"/>
    </row>
    <row r="243" spans="1:14" ht="30" customHeight="1">
      <c r="A243" s="77"/>
      <c r="B243" s="78"/>
    </row>
    <row r="244" spans="1:14" ht="30" customHeight="1"/>
    <row r="245" spans="1:14" ht="30" customHeight="1"/>
    <row r="246" spans="1:14" ht="23.55" customHeight="1">
      <c r="C246" s="532" t="s">
        <v>136</v>
      </c>
      <c r="D246" s="365">
        <f t="shared" ref="D246:K246" si="61">+D14+D42+D54+D68+D170+D203+D226+D237</f>
        <v>147868308</v>
      </c>
      <c r="E246" s="365">
        <f t="shared" si="61"/>
        <v>13253312.330000002</v>
      </c>
      <c r="F246" s="365">
        <f t="shared" si="61"/>
        <v>12578320.840000004</v>
      </c>
      <c r="G246" s="365">
        <f t="shared" si="61"/>
        <v>148543299.49000004</v>
      </c>
      <c r="H246" s="365">
        <f t="shared" si="61"/>
        <v>148161501.82999998</v>
      </c>
      <c r="I246" s="365">
        <f t="shared" si="61"/>
        <v>0</v>
      </c>
      <c r="J246" s="365">
        <f t="shared" si="61"/>
        <v>0</v>
      </c>
      <c r="K246" s="365">
        <f t="shared" si="61"/>
        <v>381797.66000000504</v>
      </c>
    </row>
    <row r="247" spans="1:14" ht="30" customHeight="1">
      <c r="C247" s="532"/>
      <c r="D247" s="533">
        <f>+Balanza!J62</f>
        <v>147868308</v>
      </c>
      <c r="E247" s="533">
        <f>+'BC SIS'!G61</f>
        <v>13253312.33</v>
      </c>
      <c r="F247" s="533">
        <f>+'BC SIS'!F61</f>
        <v>12578320.84</v>
      </c>
      <c r="G247" s="365">
        <f>+Balanza!J62+Balanza!J64</f>
        <v>148543299.49000001</v>
      </c>
      <c r="H247" s="365">
        <f>+Balanza!I68</f>
        <v>148161501.83000001</v>
      </c>
      <c r="I247" s="365">
        <f>+Balanza!I65</f>
        <v>2.9802322387695299E-8</v>
      </c>
      <c r="J247" s="365">
        <f>+Balanza!I66</f>
        <v>0</v>
      </c>
      <c r="K247" s="365">
        <f>+Balanza!I63</f>
        <v>381797.65999999602</v>
      </c>
    </row>
    <row r="248" spans="1:14" ht="19.2" customHeight="1">
      <c r="D248" s="534">
        <f t="shared" ref="D248:K248" si="62">+D246-D247</f>
        <v>0</v>
      </c>
      <c r="E248" s="534">
        <f t="shared" si="62"/>
        <v>0</v>
      </c>
      <c r="F248" s="534">
        <f t="shared" si="62"/>
        <v>0</v>
      </c>
      <c r="G248" s="530">
        <f>+G246-G247</f>
        <v>0</v>
      </c>
      <c r="H248" s="530">
        <f t="shared" si="62"/>
        <v>0</v>
      </c>
      <c r="I248" s="530">
        <f t="shared" si="62"/>
        <v>-2.9802322387695299E-8</v>
      </c>
      <c r="J248" s="530">
        <f t="shared" si="62"/>
        <v>0</v>
      </c>
      <c r="K248" s="530">
        <f t="shared" si="62"/>
        <v>9.0221874415874481E-9</v>
      </c>
    </row>
    <row r="249" spans="1:14" ht="30" customHeight="1"/>
    <row r="250" spans="1:14" ht="30" customHeight="1"/>
    <row r="251" spans="1:14" ht="25.95" customHeight="1"/>
    <row r="252" spans="1:14" ht="23.7" customHeight="1"/>
    <row r="253" spans="1:14" ht="23.55" customHeight="1"/>
    <row r="255" spans="1:14" ht="24" customHeight="1"/>
    <row r="257" spans="9:12" ht="18.45" customHeight="1"/>
    <row r="261" spans="9:12">
      <c r="I261" s="63"/>
      <c r="J261" s="63"/>
      <c r="K261" s="63"/>
    </row>
    <row r="262" spans="9:12">
      <c r="I262" s="63"/>
      <c r="J262" s="63"/>
      <c r="K262" s="63"/>
    </row>
    <row r="263" spans="9:12">
      <c r="I263" s="63"/>
      <c r="J263" s="63"/>
      <c r="K263" s="63"/>
    </row>
    <row r="264" spans="9:12">
      <c r="L264" s="531"/>
    </row>
    <row r="336" spans="1:14" s="16" customFormat="1">
      <c r="A336" s="17"/>
      <c r="B336" s="80"/>
      <c r="C336" s="79"/>
      <c r="D336" s="79"/>
      <c r="E336" s="79"/>
      <c r="F336" s="79"/>
      <c r="G336" s="12"/>
      <c r="H336" s="12"/>
      <c r="I336" s="12"/>
      <c r="J336" s="12"/>
      <c r="K336" s="12"/>
      <c r="L336" s="429"/>
      <c r="M336" s="374"/>
      <c r="N336" s="23"/>
    </row>
    <row r="337" spans="1:14" s="16" customFormat="1">
      <c r="A337" s="17"/>
      <c r="B337" s="80"/>
      <c r="C337" s="79"/>
      <c r="D337" s="79"/>
      <c r="E337" s="79"/>
      <c r="F337" s="79"/>
      <c r="G337" s="12"/>
      <c r="H337" s="12"/>
      <c r="I337" s="12"/>
      <c r="J337" s="12"/>
      <c r="K337" s="12"/>
      <c r="L337" s="429"/>
      <c r="M337" s="374"/>
      <c r="N337" s="23"/>
    </row>
    <row r="338" spans="1:14" s="16" customFormat="1">
      <c r="A338" s="17"/>
      <c r="B338" s="80"/>
      <c r="C338" s="79"/>
      <c r="D338" s="79"/>
      <c r="E338" s="79"/>
      <c r="F338" s="79"/>
      <c r="G338" s="12"/>
      <c r="H338" s="12"/>
      <c r="I338" s="12"/>
      <c r="J338" s="12"/>
      <c r="K338" s="12"/>
      <c r="L338" s="429"/>
      <c r="M338" s="374"/>
      <c r="N338" s="23"/>
    </row>
  </sheetData>
  <mergeCells count="7">
    <mergeCell ref="B97:C97"/>
    <mergeCell ref="B209:C209"/>
    <mergeCell ref="A1:K1"/>
    <mergeCell ref="A2:K2"/>
    <mergeCell ref="B26:C26"/>
    <mergeCell ref="A16:C16"/>
    <mergeCell ref="B73:C73"/>
  </mergeCells>
  <pageMargins left="0.78740157480314965" right="0.15748031496062992" top="0.39370078740157483" bottom="0.39370078740157483" header="0.31496062992125984" footer="0.31496062992125984"/>
  <pageSetup scale="50" orientation="landscape" r:id="rId1"/>
  <rowBreaks count="9" manualBreakCount="9">
    <brk id="17" max="10" man="1"/>
    <brk id="45" max="10" man="1"/>
    <brk id="56" max="10" man="1"/>
    <brk id="71" max="10" man="1"/>
    <brk id="95" max="10" man="1"/>
    <brk id="173" max="10" man="1"/>
    <brk id="208" min="11" max="21" man="1"/>
    <brk id="207" max="10" man="1"/>
    <brk id="229" max="1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8"/>
  <sheetViews>
    <sheetView view="pageBreakPreview" zoomScale="80" zoomScaleNormal="80" zoomScaleSheetLayoutView="80" workbookViewId="0">
      <pane xSplit="3" ySplit="6" topLeftCell="H176" activePane="bottomRight" state="frozen"/>
      <selection activeCell="Q58" sqref="Q58"/>
      <selection pane="topRight" activeCell="Q58" sqref="Q58"/>
      <selection pane="bottomLeft" activeCell="Q58" sqref="Q58"/>
      <selection pane="bottomRight" activeCell="I188" sqref="I188"/>
    </sheetView>
  </sheetViews>
  <sheetFormatPr baseColWidth="10" defaultColWidth="11.41796875" defaultRowHeight="14.1"/>
  <cols>
    <col min="1" max="1" width="2.20703125" style="90" customWidth="1"/>
    <col min="2" max="2" width="10.89453125" style="90" customWidth="1"/>
    <col min="3" max="3" width="8.41796875" style="114" customWidth="1"/>
    <col min="4" max="4" width="45" style="113" customWidth="1"/>
    <col min="5" max="5" width="16.89453125" style="114" customWidth="1"/>
    <col min="6" max="6" width="15.20703125" style="114" customWidth="1"/>
    <col min="7" max="7" width="14.89453125" style="114" customWidth="1"/>
    <col min="8" max="8" width="16.89453125" style="90" customWidth="1"/>
    <col min="9" max="9" width="22.1015625" style="90" customWidth="1"/>
    <col min="10" max="10" width="25.1015625" style="90" customWidth="1"/>
    <col min="11" max="11" width="14.89453125" style="89" customWidth="1"/>
    <col min="12" max="18" width="17.68359375" style="89" customWidth="1"/>
    <col min="19" max="19" width="7.20703125" style="89" customWidth="1"/>
    <col min="20" max="20" width="5" style="215" customWidth="1"/>
    <col min="21" max="21" width="10.1015625" style="234" customWidth="1"/>
    <col min="22" max="22" width="8.5234375" style="216" customWidth="1"/>
    <col min="23" max="23" width="4.68359375" style="225" customWidth="1"/>
    <col min="24" max="24" width="6.68359375" style="184" customWidth="1"/>
    <col min="25" max="32" width="5.68359375" style="184" customWidth="1"/>
    <col min="33" max="54" width="11.41796875" style="90" customWidth="1"/>
    <col min="55" max="55" width="17" style="90" customWidth="1"/>
    <col min="56" max="56" width="16.89453125" style="90" customWidth="1"/>
    <col min="57" max="60" width="11.41796875" style="90"/>
    <col min="61" max="61" width="11.68359375" style="90" bestFit="1" customWidth="1"/>
    <col min="62" max="62" width="12.68359375" style="90" bestFit="1" customWidth="1"/>
    <col min="63" max="63" width="11.68359375" style="90" bestFit="1" customWidth="1"/>
    <col min="64" max="16384" width="11.41796875" style="90"/>
  </cols>
  <sheetData>
    <row r="1" spans="1:62" ht="15">
      <c r="A1" s="264"/>
      <c r="B1" s="1226" t="s">
        <v>1128</v>
      </c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261"/>
      <c r="T1" s="261"/>
      <c r="U1" s="261"/>
      <c r="V1" s="261"/>
      <c r="W1" s="219"/>
    </row>
    <row r="2" spans="1:62">
      <c r="A2" s="264"/>
      <c r="B2" s="1227" t="s">
        <v>1561</v>
      </c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  <c r="R2" s="1227"/>
      <c r="S2" s="262"/>
      <c r="T2" s="262"/>
      <c r="U2" s="262"/>
      <c r="V2" s="262"/>
      <c r="W2" s="219"/>
    </row>
    <row r="3" spans="1:62">
      <c r="A3" s="264"/>
      <c r="B3" s="1228" t="s">
        <v>1915</v>
      </c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  <c r="R3" s="1229"/>
      <c r="S3" s="263"/>
      <c r="T3" s="263"/>
      <c r="U3" s="263"/>
      <c r="V3" s="263"/>
      <c r="W3" s="219"/>
    </row>
    <row r="4" spans="1:62" ht="28.2">
      <c r="B4" s="217"/>
      <c r="C4" s="217"/>
      <c r="D4" s="91"/>
      <c r="E4" s="217"/>
      <c r="F4" s="217"/>
      <c r="G4" s="217"/>
      <c r="H4" s="217"/>
      <c r="I4" s="92"/>
      <c r="J4" s="257"/>
      <c r="K4" s="92"/>
      <c r="L4" s="92" t="s">
        <v>729</v>
      </c>
      <c r="M4" s="92"/>
      <c r="N4" s="529" t="s">
        <v>728</v>
      </c>
      <c r="O4" s="92"/>
      <c r="P4" s="529" t="s">
        <v>727</v>
      </c>
      <c r="Q4" s="529" t="s">
        <v>726</v>
      </c>
      <c r="R4" s="92"/>
      <c r="S4" s="92"/>
      <c r="T4" s="220"/>
      <c r="U4" s="221"/>
      <c r="V4" s="222"/>
      <c r="W4" s="219"/>
    </row>
    <row r="5" spans="1:62" ht="79.95" customHeight="1">
      <c r="B5" s="513" t="s">
        <v>127</v>
      </c>
      <c r="C5" s="513" t="s">
        <v>128</v>
      </c>
      <c r="D5" s="93" t="s">
        <v>129</v>
      </c>
      <c r="E5" s="259" t="s">
        <v>511</v>
      </c>
      <c r="F5" s="259" t="s">
        <v>512</v>
      </c>
      <c r="G5" s="259" t="s">
        <v>513</v>
      </c>
      <c r="H5" s="259" t="s">
        <v>130</v>
      </c>
      <c r="I5" s="621" t="s">
        <v>1916</v>
      </c>
      <c r="J5" s="583" t="s">
        <v>1917</v>
      </c>
      <c r="K5" s="583" t="s">
        <v>1918</v>
      </c>
      <c r="L5" s="620" t="s">
        <v>731</v>
      </c>
      <c r="M5" s="583" t="s">
        <v>1919</v>
      </c>
      <c r="N5" s="259" t="s">
        <v>621</v>
      </c>
      <c r="O5" s="583" t="s">
        <v>1920</v>
      </c>
      <c r="P5" s="583" t="s">
        <v>732</v>
      </c>
      <c r="Q5" s="584" t="s">
        <v>622</v>
      </c>
      <c r="R5" s="583" t="s">
        <v>1560</v>
      </c>
      <c r="S5" s="168"/>
      <c r="T5" s="223"/>
      <c r="U5" s="224"/>
      <c r="BJ5" s="218" t="s">
        <v>177</v>
      </c>
    </row>
    <row r="6" spans="1:62" ht="10.5" customHeight="1">
      <c r="B6" s="160"/>
      <c r="C6" s="160"/>
      <c r="D6" s="160"/>
      <c r="E6" s="366"/>
      <c r="F6" s="366"/>
      <c r="G6" s="367"/>
      <c r="H6" s="366"/>
      <c r="I6" s="368"/>
      <c r="J6" s="368"/>
      <c r="K6" s="369"/>
      <c r="L6" s="369"/>
      <c r="M6" s="369"/>
      <c r="N6" s="369"/>
      <c r="O6" s="369"/>
      <c r="P6" s="162"/>
      <c r="Q6" s="162"/>
      <c r="R6" s="369"/>
      <c r="S6" s="169"/>
      <c r="T6" s="226"/>
      <c r="U6" s="227"/>
      <c r="V6" s="225"/>
      <c r="BJ6" s="218"/>
    </row>
    <row r="7" spans="1:62" ht="18" customHeight="1">
      <c r="B7" s="228">
        <v>10</v>
      </c>
      <c r="C7" s="229" t="s">
        <v>1139</v>
      </c>
      <c r="D7" s="230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43"/>
      <c r="S7" s="170"/>
      <c r="T7" s="231"/>
      <c r="U7" s="232"/>
      <c r="V7" s="225"/>
      <c r="BC7" s="208"/>
      <c r="BI7" s="94">
        <v>1211</v>
      </c>
      <c r="BJ7" s="89">
        <v>29650.719999999998</v>
      </c>
    </row>
    <row r="8" spans="1:62" ht="18" customHeight="1">
      <c r="B8" s="228">
        <v>1001</v>
      </c>
      <c r="C8" s="229" t="s">
        <v>1140</v>
      </c>
      <c r="D8" s="230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435"/>
      <c r="P8" s="138"/>
      <c r="Q8" s="138"/>
      <c r="R8" s="143"/>
      <c r="S8" s="170"/>
      <c r="T8" s="231"/>
      <c r="U8" s="232"/>
      <c r="V8" s="225"/>
      <c r="BC8" s="211"/>
      <c r="BI8" s="94"/>
      <c r="BJ8" s="89"/>
    </row>
    <row r="9" spans="1:62" ht="21.6" customHeight="1">
      <c r="B9" s="416">
        <v>1001</v>
      </c>
      <c r="C9" s="702">
        <v>2111</v>
      </c>
      <c r="D9" s="940" t="s">
        <v>632</v>
      </c>
      <c r="E9" s="143">
        <f>DSUM('P Aprob 821'!$A$1:$G$207,"S.FINAL",U11:V12)</f>
        <v>3000</v>
      </c>
      <c r="F9" s="435">
        <f>DSUM('P Mod 823'!$A$1:$G$200,"AMPL",U11:V12)</f>
        <v>0</v>
      </c>
      <c r="G9" s="435">
        <f>DSUM('P Mod 823'!$A$1:$G$200,"REDU",U11:V12)</f>
        <v>43.5</v>
      </c>
      <c r="H9" s="143">
        <f t="shared" ref="H9:H11" si="0">+E9+F9-G9</f>
        <v>2956.5</v>
      </c>
      <c r="I9" s="138">
        <v>2956.5</v>
      </c>
      <c r="J9" s="435">
        <f>DSUM('P Com 824'!$A$1:$G$172,"S.FINAL",U11:V12)</f>
        <v>2956.5</v>
      </c>
      <c r="K9" s="435">
        <f>DSUM('P Dev 825'!$A$1:$G$172,"S.FINAL",U11:V12)</f>
        <v>2956.5</v>
      </c>
      <c r="L9" s="143">
        <f t="shared" ref="L9:L11" si="1">+I9-K9</f>
        <v>0</v>
      </c>
      <c r="M9" s="435">
        <f>DSUM('P Ejer 826'!$A$1:$G$172,"S.FINAL",U11:V12)</f>
        <v>2956.5</v>
      </c>
      <c r="N9" s="143">
        <f t="shared" ref="N9:N11" si="2">+J9-K9</f>
        <v>0</v>
      </c>
      <c r="O9" s="435">
        <f>DSUM('P pag 827'!$A$1:$G$170,"S.FINAL",U11:V12)</f>
        <v>2956.5</v>
      </c>
      <c r="P9" s="143">
        <f t="shared" ref="P9:P11" si="3">+H9-J9</f>
        <v>0</v>
      </c>
      <c r="Q9" s="143">
        <f t="shared" ref="Q9:Q11" si="4">+K9-O9</f>
        <v>0</v>
      </c>
      <c r="R9" s="143">
        <f t="shared" ref="R9:R11" si="5">+H9-K9</f>
        <v>0</v>
      </c>
      <c r="S9" s="170"/>
      <c r="T9" s="170"/>
      <c r="U9" s="432" t="s">
        <v>86</v>
      </c>
      <c r="V9" s="433" t="s">
        <v>87</v>
      </c>
      <c r="W9" s="432" t="s">
        <v>86</v>
      </c>
      <c r="X9" s="433" t="s">
        <v>87</v>
      </c>
      <c r="Y9" s="432" t="s">
        <v>86</v>
      </c>
      <c r="Z9" s="433" t="s">
        <v>87</v>
      </c>
      <c r="BC9" s="212"/>
      <c r="BD9" s="89"/>
      <c r="BI9" s="94"/>
      <c r="BJ9" s="89"/>
    </row>
    <row r="10" spans="1:62">
      <c r="B10" s="416">
        <v>1001</v>
      </c>
      <c r="C10" s="702">
        <v>2151</v>
      </c>
      <c r="D10" s="940" t="s">
        <v>796</v>
      </c>
      <c r="E10" s="143">
        <f>DSUM('P Aprob 821'!$A$1:$G$207,"S.FINAL",W9:X10)</f>
        <v>17831.419999999998</v>
      </c>
      <c r="F10" s="435">
        <f>DSUM('P Mod 823'!$A$1:$G$200,"AMPL",W9:X10)</f>
        <v>0</v>
      </c>
      <c r="G10" s="435">
        <f>DSUM('P Mod 823'!$A$1:$G$200,"REDU",W9:X10)</f>
        <v>113.92</v>
      </c>
      <c r="H10" s="143">
        <f t="shared" si="0"/>
        <v>17717.5</v>
      </c>
      <c r="I10" s="143">
        <v>17717.5</v>
      </c>
      <c r="J10" s="435">
        <f>DSUM('P Com 824'!$A$1:$G$172,"S.FINAL",W9:X10)</f>
        <v>17717.5</v>
      </c>
      <c r="K10" s="435">
        <f>DSUM('P Dev 825'!$A$1:$G$172,"S.FINAL",W9:X10)</f>
        <v>17717.5</v>
      </c>
      <c r="L10" s="143">
        <f t="shared" si="1"/>
        <v>0</v>
      </c>
      <c r="M10" s="435">
        <f>DSUM('P Ejer 826'!$A$1:$G$172,"S.FINAL",W9:X10)</f>
        <v>17717.5</v>
      </c>
      <c r="N10" s="143">
        <f t="shared" si="2"/>
        <v>0</v>
      </c>
      <c r="O10" s="435">
        <f>DSUM('P pag 827'!$A$1:$G$170,"S.FINAL",W9:X10)</f>
        <v>17717.5</v>
      </c>
      <c r="P10" s="143">
        <f t="shared" si="3"/>
        <v>0</v>
      </c>
      <c r="Q10" s="143">
        <f t="shared" si="4"/>
        <v>0</v>
      </c>
      <c r="R10" s="143">
        <f t="shared" si="5"/>
        <v>0</v>
      </c>
      <c r="S10" s="170"/>
      <c r="T10" s="170"/>
      <c r="U10" s="434">
        <v>1001</v>
      </c>
      <c r="V10" s="434">
        <v>1211</v>
      </c>
      <c r="W10" s="434">
        <v>1001</v>
      </c>
      <c r="X10" s="434">
        <v>2151</v>
      </c>
      <c r="Y10" s="434">
        <v>1001</v>
      </c>
      <c r="Z10" s="434">
        <v>3331</v>
      </c>
      <c r="BC10" s="212"/>
      <c r="BD10" s="89"/>
      <c r="BI10" s="94"/>
      <c r="BJ10" s="89"/>
    </row>
    <row r="11" spans="1:62" ht="28.2">
      <c r="B11" s="416">
        <v>1001</v>
      </c>
      <c r="C11" s="702">
        <v>3331</v>
      </c>
      <c r="D11" s="942" t="s">
        <v>1536</v>
      </c>
      <c r="E11" s="143">
        <f>DSUM('P Aprob 821'!$A$1:$G$207,"S.FINAL",Y9:Z10)</f>
        <v>475934.29</v>
      </c>
      <c r="F11" s="435">
        <f>DSUM('P Mod 823'!$A$1:$G$200,"AMPL",Y9:Z10)</f>
        <v>0</v>
      </c>
      <c r="G11" s="435">
        <f>DSUM('P Mod 823'!$A$1:$G$200,"REDU",Y9:Z10)</f>
        <v>331981.34999999998</v>
      </c>
      <c r="H11" s="143">
        <f t="shared" si="0"/>
        <v>143952.94</v>
      </c>
      <c r="I11" s="143">
        <v>143952.94</v>
      </c>
      <c r="J11" s="435">
        <f>DSUM('P Com 824'!$A$1:$G$172,"S.FINAL",Y9:Z10)</f>
        <v>143952.94</v>
      </c>
      <c r="K11" s="435">
        <f>DSUM('P Dev 825'!$A$1:$G$172,"S.FINAL",Y9:Z10)</f>
        <v>143952.94</v>
      </c>
      <c r="L11" s="143">
        <f t="shared" si="1"/>
        <v>0</v>
      </c>
      <c r="M11" s="435">
        <f>DSUM('P Ejer 826'!$A$1:$G$172,"S.FINAL",Y9:Z10)</f>
        <v>143952.94</v>
      </c>
      <c r="N11" s="143">
        <f t="shared" si="2"/>
        <v>0</v>
      </c>
      <c r="O11" s="435">
        <f>DSUM('P pag 827'!$A$1:$G$170,"S.FINAL",Y9:Z10)</f>
        <v>143952.94</v>
      </c>
      <c r="P11" s="143">
        <f t="shared" si="3"/>
        <v>0</v>
      </c>
      <c r="Q11" s="143">
        <f t="shared" si="4"/>
        <v>0</v>
      </c>
      <c r="R11" s="143">
        <f t="shared" si="5"/>
        <v>0</v>
      </c>
      <c r="S11" s="170"/>
      <c r="T11" s="170"/>
      <c r="U11" s="432" t="s">
        <v>86</v>
      </c>
      <c r="V11" s="433" t="s">
        <v>87</v>
      </c>
      <c r="W11" s="432" t="s">
        <v>86</v>
      </c>
      <c r="X11" s="433" t="s">
        <v>87</v>
      </c>
      <c r="BC11" s="212"/>
      <c r="BD11" s="89"/>
      <c r="BI11" s="94"/>
      <c r="BJ11" s="89"/>
    </row>
    <row r="12" spans="1:62">
      <c r="B12" s="416">
        <v>1001</v>
      </c>
      <c r="C12" s="416">
        <v>3341</v>
      </c>
      <c r="D12" s="430" t="s">
        <v>803</v>
      </c>
      <c r="E12" s="143">
        <f>DSUM('P Aprob 821'!$A$1:$G$207,"S.FINAL",U13:V14)</f>
        <v>227934.29</v>
      </c>
      <c r="F12" s="435">
        <f>DSUM('P Mod 823'!$A$1:$G$200,"AMPL",U13:V14)</f>
        <v>0</v>
      </c>
      <c r="G12" s="435">
        <f>DSUM('P Mod 823'!$A$1:$G$200,"REDU",U13:V14)</f>
        <v>25152.19</v>
      </c>
      <c r="H12" s="143">
        <f t="shared" ref="H12:H13" si="6">+E12+F12-G12</f>
        <v>202782.1</v>
      </c>
      <c r="I12" s="143">
        <f>29067.67+33912.29+38756.89+19378.45+81666.8</f>
        <v>202782.1</v>
      </c>
      <c r="J12" s="435">
        <f>DSUM('P Com 824'!$A$1:$G$172,"S.FINAL",U13:V14)</f>
        <v>202782.1</v>
      </c>
      <c r="K12" s="435">
        <f>DSUM('P Dev 825'!$A$1:$G$172,"S.FINAL",U13:V14)</f>
        <v>202782.1</v>
      </c>
      <c r="L12" s="143">
        <f t="shared" ref="L12:L13" si="7">+I12-K12</f>
        <v>0</v>
      </c>
      <c r="M12" s="435">
        <f>DSUM('P Ejer 826'!$A$1:$G$172,"S.FINAL",U13:V14)</f>
        <v>202782.1</v>
      </c>
      <c r="N12" s="143">
        <f t="shared" ref="N12:N13" si="8">+J12-K12</f>
        <v>0</v>
      </c>
      <c r="O12" s="435">
        <f>DSUM('P pag 827'!$A$1:$G$170,"S.FINAL",U13:V14)</f>
        <v>202782.1</v>
      </c>
      <c r="P12" s="143">
        <f t="shared" ref="P12:P13" si="9">+H12-J12</f>
        <v>0</v>
      </c>
      <c r="Q12" s="143">
        <f t="shared" ref="Q12:Q13" si="10">+K12-O12</f>
        <v>0</v>
      </c>
      <c r="R12" s="143">
        <f t="shared" ref="R12:R13" si="11">+H12-K12</f>
        <v>0</v>
      </c>
      <c r="S12" s="170"/>
      <c r="T12" s="170"/>
      <c r="U12" s="434">
        <v>1001</v>
      </c>
      <c r="V12" s="434">
        <v>2111</v>
      </c>
      <c r="W12" s="434">
        <v>1001</v>
      </c>
      <c r="X12" s="434">
        <v>3362</v>
      </c>
      <c r="BC12" s="212"/>
      <c r="BD12" s="89"/>
      <c r="BI12" s="95">
        <v>1211</v>
      </c>
      <c r="BJ12" s="89">
        <v>60000</v>
      </c>
    </row>
    <row r="13" spans="1:62">
      <c r="B13" s="416">
        <v>1001</v>
      </c>
      <c r="C13" s="416">
        <v>3362</v>
      </c>
      <c r="D13" s="430" t="s">
        <v>1143</v>
      </c>
      <c r="E13" s="143">
        <f>DSUM('P Aprob 821'!$A$1:$G$207,"S.FINAL",W11:X12)</f>
        <v>73000</v>
      </c>
      <c r="F13" s="435">
        <f>DSUM('P Mod 823'!$A$1:$G$200,"AMPL",W11:X12)</f>
        <v>267601.74</v>
      </c>
      <c r="G13" s="435">
        <f>DSUM('P Mod 823'!$A$1:$G$200,"REDU",W11:X12)</f>
        <v>0</v>
      </c>
      <c r="H13" s="143">
        <f t="shared" si="6"/>
        <v>340601.74</v>
      </c>
      <c r="I13" s="143">
        <v>340506.4</v>
      </c>
      <c r="J13" s="435">
        <f>DSUM('P Com 824'!$A$1:$G$172,"S.FINAL",W11:X12)</f>
        <v>340506.4</v>
      </c>
      <c r="K13" s="435">
        <f>DSUM('P Dev 825'!$A$1:$G$172,"S.FINAL",W11:X12)</f>
        <v>340506.4</v>
      </c>
      <c r="L13" s="143">
        <f t="shared" si="7"/>
        <v>0</v>
      </c>
      <c r="M13" s="435">
        <f>DSUM('P Ejer 826'!$A$1:$G$172,"S.FINAL",W11:X12)</f>
        <v>340506.4</v>
      </c>
      <c r="N13" s="143">
        <f t="shared" si="8"/>
        <v>0</v>
      </c>
      <c r="O13" s="435">
        <f>DSUM('P pag 827'!$A$1:$G$170,"S.FINAL",W11:X12)</f>
        <v>340506.4</v>
      </c>
      <c r="P13" s="143">
        <f t="shared" si="9"/>
        <v>95.339999999967404</v>
      </c>
      <c r="Q13" s="143">
        <f t="shared" si="10"/>
        <v>0</v>
      </c>
      <c r="R13" s="143">
        <f t="shared" si="11"/>
        <v>95.339999999967404</v>
      </c>
      <c r="S13" s="170"/>
      <c r="T13" s="170"/>
      <c r="U13" s="432" t="s">
        <v>86</v>
      </c>
      <c r="V13" s="433" t="s">
        <v>87</v>
      </c>
      <c r="W13" s="432" t="s">
        <v>86</v>
      </c>
      <c r="X13" s="433" t="s">
        <v>87</v>
      </c>
      <c r="BC13" s="212"/>
      <c r="BD13" s="89"/>
      <c r="BI13" s="97">
        <v>1211</v>
      </c>
      <c r="BJ13" s="89">
        <v>375870.28</v>
      </c>
    </row>
    <row r="14" spans="1:62" ht="18" customHeight="1">
      <c r="B14" s="136"/>
      <c r="C14" s="136"/>
      <c r="D14" s="137"/>
      <c r="E14" s="372">
        <f t="shared" ref="E14:R14" si="12">SUM(E9:E13)</f>
        <v>797700</v>
      </c>
      <c r="F14" s="372">
        <f t="shared" si="12"/>
        <v>267601.74</v>
      </c>
      <c r="G14" s="372">
        <f t="shared" si="12"/>
        <v>357290.95999999996</v>
      </c>
      <c r="H14" s="372">
        <f t="shared" si="12"/>
        <v>708010.78</v>
      </c>
      <c r="I14" s="372">
        <f t="shared" si="12"/>
        <v>707915.44000000006</v>
      </c>
      <c r="J14" s="372">
        <f t="shared" si="12"/>
        <v>707915.44000000006</v>
      </c>
      <c r="K14" s="372">
        <f t="shared" si="12"/>
        <v>707915.44000000006</v>
      </c>
      <c r="L14" s="372">
        <f t="shared" si="12"/>
        <v>0</v>
      </c>
      <c r="M14" s="372">
        <f t="shared" si="12"/>
        <v>707915.44000000006</v>
      </c>
      <c r="N14" s="372">
        <f t="shared" si="12"/>
        <v>0</v>
      </c>
      <c r="O14" s="372">
        <f t="shared" si="12"/>
        <v>707915.44000000006</v>
      </c>
      <c r="P14" s="372">
        <f t="shared" si="12"/>
        <v>95.339999999967404</v>
      </c>
      <c r="Q14" s="372">
        <f t="shared" si="12"/>
        <v>0</v>
      </c>
      <c r="R14" s="372">
        <f t="shared" si="12"/>
        <v>95.339999999967404</v>
      </c>
      <c r="S14" s="170"/>
      <c r="T14" s="170"/>
      <c r="U14" s="434">
        <v>1001</v>
      </c>
      <c r="V14" s="434">
        <v>3341</v>
      </c>
      <c r="W14" s="434">
        <v>1002</v>
      </c>
      <c r="X14" s="434">
        <v>3831</v>
      </c>
      <c r="BC14" s="212"/>
      <c r="BD14" s="89"/>
      <c r="BI14" s="100">
        <v>1211</v>
      </c>
      <c r="BJ14" s="89">
        <v>1851034.52</v>
      </c>
    </row>
    <row r="15" spans="1:62" ht="20.100000000000001" customHeight="1">
      <c r="B15" s="228">
        <v>20</v>
      </c>
      <c r="C15" s="839" t="s">
        <v>445</v>
      </c>
      <c r="D15" s="235"/>
      <c r="E15" s="236"/>
      <c r="F15" s="438"/>
      <c r="G15" s="438"/>
      <c r="H15" s="143"/>
      <c r="I15" s="236"/>
      <c r="J15" s="438"/>
      <c r="K15" s="438"/>
      <c r="L15" s="236"/>
      <c r="M15" s="438"/>
      <c r="N15" s="236"/>
      <c r="O15" s="438"/>
      <c r="P15" s="236"/>
      <c r="Q15" s="143"/>
      <c r="R15" s="236"/>
      <c r="S15" s="170"/>
      <c r="T15" s="170"/>
      <c r="U15" s="432" t="s">
        <v>86</v>
      </c>
      <c r="V15" s="433" t="s">
        <v>87</v>
      </c>
      <c r="W15" s="432" t="s">
        <v>86</v>
      </c>
      <c r="X15" s="433" t="s">
        <v>87</v>
      </c>
      <c r="BC15" s="212"/>
      <c r="BD15" s="89"/>
      <c r="BI15" s="102">
        <v>1211</v>
      </c>
      <c r="BJ15" s="89">
        <v>228923.01</v>
      </c>
    </row>
    <row r="16" spans="1:62">
      <c r="B16" s="228">
        <v>2001</v>
      </c>
      <c r="C16" s="229" t="s">
        <v>157</v>
      </c>
      <c r="D16" s="137"/>
      <c r="E16" s="236"/>
      <c r="F16" s="438"/>
      <c r="G16" s="438"/>
      <c r="H16" s="143"/>
      <c r="I16" s="236"/>
      <c r="J16" s="438"/>
      <c r="K16" s="438"/>
      <c r="L16" s="236"/>
      <c r="M16" s="438"/>
      <c r="N16" s="236"/>
      <c r="O16" s="438"/>
      <c r="P16" s="143"/>
      <c r="Q16" s="143"/>
      <c r="R16" s="236"/>
      <c r="S16" s="170"/>
      <c r="T16" s="170"/>
      <c r="U16" s="434">
        <v>1001</v>
      </c>
      <c r="V16" s="434">
        <v>3722</v>
      </c>
      <c r="W16" s="434">
        <v>1002</v>
      </c>
      <c r="X16" s="434">
        <v>3351</v>
      </c>
      <c r="BC16" s="212"/>
      <c r="BD16" s="89"/>
      <c r="BI16" s="102">
        <v>1211</v>
      </c>
      <c r="BJ16" s="89">
        <v>31544.18</v>
      </c>
    </row>
    <row r="17" spans="2:63">
      <c r="B17" s="136">
        <v>2001</v>
      </c>
      <c r="C17" s="141">
        <v>3341</v>
      </c>
      <c r="D17" s="430" t="s">
        <v>803</v>
      </c>
      <c r="E17" s="143">
        <f>DSUM('P Aprob 821'!$A$1:$G$207,"S.FINAL",Y23:Z24)</f>
        <v>0</v>
      </c>
      <c r="F17" s="435">
        <f>DSUM('P Mod 823'!$A$1:$G$200,"AMPL",Y23:Z24)</f>
        <v>60000</v>
      </c>
      <c r="G17" s="435">
        <f>DSUM('P Mod 823'!$A$1:$G$200,"REDU",Y23:Z24)</f>
        <v>0</v>
      </c>
      <c r="H17" s="143">
        <f>+E17+F17-G17</f>
        <v>60000</v>
      </c>
      <c r="I17" s="143">
        <v>60000</v>
      </c>
      <c r="J17" s="435">
        <f>DSUM('P Com 824'!$A$1:$G$172,"S.FINAL",Y23:Z24)</f>
        <v>60000</v>
      </c>
      <c r="K17" s="435">
        <f>DSUM('P Dev 825'!$A$1:$G$172,"S.FINAL",Y23:Z24)</f>
        <v>60000</v>
      </c>
      <c r="L17" s="143">
        <f>+I17-K17</f>
        <v>0</v>
      </c>
      <c r="M17" s="435">
        <f>DSUM('P Ejer 826'!$A$1:$G$172,"S.FINAL",Y23:Z24)</f>
        <v>60000</v>
      </c>
      <c r="N17" s="143">
        <f>+J17-K17</f>
        <v>0</v>
      </c>
      <c r="O17" s="435">
        <f>DSUM('P pag 827'!$A$1:$G$170,"S.FINAL",Y23:Z24)</f>
        <v>60000</v>
      </c>
      <c r="P17" s="143">
        <f>+H17-J17</f>
        <v>0</v>
      </c>
      <c r="Q17" s="143">
        <f>+K17-O17</f>
        <v>0</v>
      </c>
      <c r="R17" s="143">
        <f>+H17-K17</f>
        <v>0</v>
      </c>
      <c r="S17" s="170"/>
      <c r="T17" s="170"/>
      <c r="U17" s="432" t="s">
        <v>86</v>
      </c>
      <c r="V17" s="433" t="s">
        <v>87</v>
      </c>
      <c r="W17" s="432" t="s">
        <v>86</v>
      </c>
      <c r="X17" s="433" t="s">
        <v>87</v>
      </c>
      <c r="BD17" s="89"/>
      <c r="BI17" s="103">
        <v>1211</v>
      </c>
      <c r="BJ17" s="89">
        <v>141826.53999999998</v>
      </c>
      <c r="BK17" s="89">
        <f>SUM(BJ7:BJ17)</f>
        <v>2718849.2500000005</v>
      </c>
    </row>
    <row r="18" spans="2:63" ht="33" customHeight="1">
      <c r="B18" s="141">
        <v>2001</v>
      </c>
      <c r="C18" s="141">
        <v>3362</v>
      </c>
      <c r="D18" s="430" t="s">
        <v>1143</v>
      </c>
      <c r="E18" s="143">
        <f>DSUM('P Aprob 821'!$A$1:$G$207,"S.FINAL",W37:X38)</f>
        <v>5000</v>
      </c>
      <c r="F18" s="435">
        <f>DSUM('P Mod 823'!$A$1:$G$200,"AMPL",W37:X38)</f>
        <v>0</v>
      </c>
      <c r="G18" s="435">
        <f>DSUM('P Mod 823'!$A$1:$G$200,"REDU",W37:X38)</f>
        <v>5000</v>
      </c>
      <c r="H18" s="143">
        <f>+E18+F18-G18</f>
        <v>0</v>
      </c>
      <c r="I18" s="143">
        <v>0</v>
      </c>
      <c r="J18" s="435">
        <f>DSUM('P Com 824'!$A$1:$G$172,"S.FINAL",W37:X38)</f>
        <v>0</v>
      </c>
      <c r="K18" s="435">
        <f>DSUM('P Dev 825'!$A$1:$G$172,"S.FINAL",W37:X38)</f>
        <v>0</v>
      </c>
      <c r="L18" s="143">
        <f>+I18-K18</f>
        <v>0</v>
      </c>
      <c r="M18" s="435">
        <f>DSUM('P Ejer 826'!$A$1:$G$172,"S.FINAL",W37:X38)</f>
        <v>0</v>
      </c>
      <c r="N18" s="143">
        <f>+J18-K18</f>
        <v>0</v>
      </c>
      <c r="O18" s="435">
        <f>DSUM('P pag 827'!$A$1:$G$170,"S.FINAL",W37:X38)</f>
        <v>0</v>
      </c>
      <c r="P18" s="143">
        <f>+H18-J18</f>
        <v>0</v>
      </c>
      <c r="Q18" s="143">
        <f>+K18-O18</f>
        <v>0</v>
      </c>
      <c r="R18" s="143">
        <f>+H18-K18</f>
        <v>0</v>
      </c>
      <c r="S18" s="170"/>
      <c r="T18" s="170"/>
      <c r="U18" s="434">
        <v>1001</v>
      </c>
      <c r="V18" s="434">
        <v>3831</v>
      </c>
      <c r="W18" s="434">
        <v>1001</v>
      </c>
      <c r="X18" s="434">
        <v>2211</v>
      </c>
      <c r="BD18" s="89"/>
      <c r="BI18" s="103"/>
      <c r="BJ18" s="89"/>
      <c r="BK18" s="89"/>
    </row>
    <row r="19" spans="2:63" ht="40.5" customHeight="1">
      <c r="B19" s="141">
        <v>2001</v>
      </c>
      <c r="C19" s="141">
        <v>3611</v>
      </c>
      <c r="D19" s="703" t="s">
        <v>1541</v>
      </c>
      <c r="E19" s="744">
        <f>DSUM('P Aprob 821'!$A$1:$G$207,"S.FINAL",U35:V36)</f>
        <v>200000</v>
      </c>
      <c r="F19" s="745">
        <f>DSUM('P Mod 823'!$A$1:$G$200,"AMPL",U35:V36)</f>
        <v>495600</v>
      </c>
      <c r="G19" s="745">
        <f>DSUM('P Mod 823'!$A$1:$G$200,"REDU",U35:V36)</f>
        <v>220000</v>
      </c>
      <c r="H19" s="744">
        <f>+E19+F19-G19</f>
        <v>475600</v>
      </c>
      <c r="I19" s="744">
        <v>475600</v>
      </c>
      <c r="J19" s="745">
        <f>DSUM('P Com 824'!$A$1:$G$172,"S.FINAL",U35:V36)</f>
        <v>475600</v>
      </c>
      <c r="K19" s="745">
        <f>DSUM('P Dev 825'!$A$1:$G$172,"S.FINAL",U35:V36)</f>
        <v>475600</v>
      </c>
      <c r="L19" s="744">
        <f>+I19-K19</f>
        <v>0</v>
      </c>
      <c r="M19" s="745">
        <f>DSUM('P Ejer 826'!$A$1:$G$172,"S.FINAL",U35:V36)</f>
        <v>475600</v>
      </c>
      <c r="N19" s="744">
        <f>+J19-K19</f>
        <v>0</v>
      </c>
      <c r="O19" s="435">
        <f>DSUM('P pag 827'!$A$1:$G$170,"S.FINAL",U35:V36)</f>
        <v>475600</v>
      </c>
      <c r="P19" s="143">
        <f>+H19-J19</f>
        <v>0</v>
      </c>
      <c r="Q19" s="143">
        <f>+K19-O19</f>
        <v>0</v>
      </c>
      <c r="R19" s="143">
        <f>+H19-K19</f>
        <v>0</v>
      </c>
      <c r="S19" s="170"/>
      <c r="T19" s="170"/>
      <c r="U19" s="432" t="s">
        <v>86</v>
      </c>
      <c r="V19" s="433" t="s">
        <v>87</v>
      </c>
      <c r="W19" s="432" t="s">
        <v>86</v>
      </c>
      <c r="X19" s="433" t="s">
        <v>87</v>
      </c>
      <c r="BC19" s="212"/>
      <c r="BD19" s="89"/>
      <c r="BI19" s="97">
        <v>1231</v>
      </c>
      <c r="BJ19" s="89">
        <v>13500</v>
      </c>
    </row>
    <row r="20" spans="2:63" s="847" customFormat="1" ht="22.95" customHeight="1">
      <c r="B20" s="141">
        <v>2001</v>
      </c>
      <c r="C20" s="840">
        <v>3661</v>
      </c>
      <c r="D20" s="703" t="s">
        <v>1542</v>
      </c>
      <c r="E20" s="744">
        <f>DSUM('P Aprob 821'!$A$1:$G$207,"S.FINAL",W27:X28)</f>
        <v>200000</v>
      </c>
      <c r="F20" s="745">
        <f>DSUM('P Mod 823'!$A$1:$G$200,"AMPL",W27:X28)</f>
        <v>160000</v>
      </c>
      <c r="G20" s="745">
        <f>DSUM('P Mod 823'!$A$1:$G$200,"REDU",W27:X28)</f>
        <v>0</v>
      </c>
      <c r="H20" s="744">
        <f>+E20+F20-G20</f>
        <v>360000</v>
      </c>
      <c r="I20" s="744">
        <f>10000+20000.04+4999.99+54999.99+269499.89</f>
        <v>359499.91000000003</v>
      </c>
      <c r="J20" s="745">
        <f>DSUM('P Com 824'!$A$1:$G$172,"S.FINAL",W27:X28)</f>
        <v>359499.91000000003</v>
      </c>
      <c r="K20" s="745">
        <f>DSUM('P Dev 825'!$A$1:$G$172,"S.FINAL",W27:X28)</f>
        <v>359499.91000000003</v>
      </c>
      <c r="L20" s="744">
        <f>+I20-K20</f>
        <v>0</v>
      </c>
      <c r="M20" s="745">
        <f>DSUM('P Ejer 826'!$A$1:$G$172,"S.FINAL",W27:X28)</f>
        <v>359499.91000000003</v>
      </c>
      <c r="N20" s="744">
        <f>+J20-K20</f>
        <v>0</v>
      </c>
      <c r="O20" s="435">
        <f>DSUM('P pag 827'!$A$1:$G$170,"S.FINAL",W27:X28)</f>
        <v>359499.91</v>
      </c>
      <c r="P20" s="143">
        <f>+H20-J20</f>
        <v>500.0899999999674</v>
      </c>
      <c r="Q20" s="143">
        <f>+K20-O20</f>
        <v>0</v>
      </c>
      <c r="R20" s="143">
        <f>+H20-K20</f>
        <v>500.0899999999674</v>
      </c>
      <c r="S20" s="170"/>
      <c r="T20" s="170"/>
      <c r="U20" s="434">
        <v>1002</v>
      </c>
      <c r="V20" s="434">
        <v>3362</v>
      </c>
      <c r="W20" s="434">
        <v>1001</v>
      </c>
      <c r="X20" s="434">
        <v>2141</v>
      </c>
      <c r="Y20" s="850"/>
      <c r="Z20" s="850"/>
      <c r="AA20" s="850"/>
      <c r="AB20" s="850"/>
      <c r="AC20" s="850"/>
      <c r="AD20" s="850"/>
      <c r="AE20" s="850"/>
      <c r="AF20" s="850"/>
      <c r="BC20" s="851"/>
      <c r="BD20" s="852"/>
      <c r="BI20" s="938">
        <v>1231</v>
      </c>
      <c r="BJ20" s="852">
        <v>4500</v>
      </c>
      <c r="BK20" s="852">
        <f>SUM(BJ19:BJ20)</f>
        <v>18000</v>
      </c>
    </row>
    <row r="21" spans="2:63" s="847" customFormat="1" ht="28.2" customHeight="1">
      <c r="B21" s="228">
        <v>2002</v>
      </c>
      <c r="C21" s="229" t="s">
        <v>1595</v>
      </c>
      <c r="D21" s="144"/>
      <c r="E21" s="143"/>
      <c r="F21" s="435"/>
      <c r="G21" s="435"/>
      <c r="H21" s="143"/>
      <c r="I21" s="143"/>
      <c r="J21" s="435"/>
      <c r="K21" s="435"/>
      <c r="L21" s="143"/>
      <c r="M21" s="435"/>
      <c r="N21" s="143"/>
      <c r="O21" s="435"/>
      <c r="P21" s="138"/>
      <c r="Q21" s="143"/>
      <c r="R21" s="143"/>
      <c r="S21" s="170"/>
      <c r="T21" s="170"/>
      <c r="U21" s="848" t="s">
        <v>86</v>
      </c>
      <c r="V21" s="849" t="s">
        <v>87</v>
      </c>
      <c r="W21" s="848" t="s">
        <v>86</v>
      </c>
      <c r="X21" s="849" t="s">
        <v>87</v>
      </c>
      <c r="Y21" s="850"/>
      <c r="Z21" s="850"/>
      <c r="AA21" s="850"/>
      <c r="AB21" s="850"/>
      <c r="AC21" s="850"/>
      <c r="AD21" s="850"/>
      <c r="AE21" s="850"/>
      <c r="AF21" s="850"/>
      <c r="BC21" s="851"/>
      <c r="BD21" s="852"/>
      <c r="BI21" s="853">
        <v>1311</v>
      </c>
      <c r="BJ21" s="852">
        <v>31136.32</v>
      </c>
    </row>
    <row r="22" spans="2:63" ht="28.95" customHeight="1">
      <c r="B22" s="417">
        <v>2002</v>
      </c>
      <c r="C22" s="417">
        <v>3362</v>
      </c>
      <c r="D22" s="430" t="s">
        <v>1143</v>
      </c>
      <c r="E22" s="143">
        <f>DSUM('P Aprob 821'!$A$1:$G$207,"S.FINAL",U41:V42)</f>
        <v>300000</v>
      </c>
      <c r="F22" s="435">
        <f>DSUM('P Mod 823'!$A$1:$G$200,"AMPL",U41:V42)</f>
        <v>0</v>
      </c>
      <c r="G22" s="435">
        <f>DSUM('P Mod 823'!$A$1:$G$200,"REDU",U41:V42)</f>
        <v>103148</v>
      </c>
      <c r="H22" s="143">
        <f>+E22+F22-G22</f>
        <v>196852</v>
      </c>
      <c r="I22" s="143">
        <v>196852</v>
      </c>
      <c r="J22" s="435">
        <f>DSUM('P Com 824'!$A$1:$G$172,"S.FINAL",U41:V42)</f>
        <v>196852</v>
      </c>
      <c r="K22" s="435">
        <f>DSUM('P Dev 825'!$A$1:$G$172,"S.FINAL",U41:V42)</f>
        <v>196852</v>
      </c>
      <c r="L22" s="143">
        <f>+I22-K22</f>
        <v>0</v>
      </c>
      <c r="M22" s="435">
        <f>DSUM('P Ejer 826'!$A$1:$G$172,"S.FINAL",U41:V42)</f>
        <v>196852</v>
      </c>
      <c r="N22" s="143">
        <f>+J22-K22</f>
        <v>0</v>
      </c>
      <c r="O22" s="435">
        <f>DSUM('P pag 827'!$A$1:$G$170,"S.FINAL",U41:V42)</f>
        <v>196852</v>
      </c>
      <c r="P22" s="143">
        <f>+H22-J22</f>
        <v>0</v>
      </c>
      <c r="Q22" s="143">
        <f>+K22-O22</f>
        <v>0</v>
      </c>
      <c r="R22" s="143">
        <f>+H22-K22</f>
        <v>0</v>
      </c>
      <c r="S22" s="170"/>
      <c r="T22" s="170"/>
      <c r="U22" s="434">
        <v>1002</v>
      </c>
      <c r="V22" s="434">
        <v>3921</v>
      </c>
      <c r="W22" s="434">
        <v>1004</v>
      </c>
      <c r="X22" s="434">
        <v>3351</v>
      </c>
      <c r="BC22" s="212"/>
      <c r="BD22" s="89"/>
      <c r="BI22" s="100">
        <v>1321</v>
      </c>
      <c r="BJ22" s="89">
        <v>0</v>
      </c>
    </row>
    <row r="23" spans="2:63" ht="30" customHeight="1">
      <c r="B23" s="417">
        <v>2002</v>
      </c>
      <c r="C23" s="681">
        <v>5931</v>
      </c>
      <c r="D23" s="430" t="s">
        <v>1268</v>
      </c>
      <c r="E23" s="143">
        <f>DSUM('P Aprob 821'!$A$1:$G$207,"S.FINAL",W29:X30)</f>
        <v>50000</v>
      </c>
      <c r="F23" s="435">
        <f>DSUM('P Mod 823'!$A$1:$G$200,"AMPL",W29:X30)</f>
        <v>0</v>
      </c>
      <c r="G23" s="435">
        <f>DSUM('P Mod 823'!$A$1:$G$200,"REDU",W29:X30)</f>
        <v>35000</v>
      </c>
      <c r="H23" s="143">
        <f>+E23+F23-G23</f>
        <v>15000</v>
      </c>
      <c r="I23" s="143">
        <v>8441.31</v>
      </c>
      <c r="J23" s="435">
        <f>DSUM('P Com 824'!$A$1:$G$172,"S.FINAL",W29:X30)</f>
        <v>8441.3100000000013</v>
      </c>
      <c r="K23" s="435">
        <f>DSUM('P Dev 825'!$A$1:$G$172,"S.FINAL",W29:X30)</f>
        <v>8441.31</v>
      </c>
      <c r="L23" s="143">
        <f>+I23-K23</f>
        <v>0</v>
      </c>
      <c r="M23" s="435">
        <f>DSUM('P Ejer 826'!$A$1:$G$172,"S.FINAL",W29:X30)</f>
        <v>8441.31</v>
      </c>
      <c r="N23" s="143">
        <f>+J23-K23</f>
        <v>0</v>
      </c>
      <c r="O23" s="435">
        <f>DSUM('P pag 827'!$A$1:$G$170,"S.FINAL",W29:X30)</f>
        <v>8441.31</v>
      </c>
      <c r="P23" s="143">
        <f>+H23-J23</f>
        <v>6558.6899999999987</v>
      </c>
      <c r="Q23" s="143">
        <f>+K23-O23</f>
        <v>0</v>
      </c>
      <c r="R23" s="143">
        <f>+H23-K23</f>
        <v>6558.6900000000005</v>
      </c>
      <c r="S23" s="170"/>
      <c r="T23" s="170"/>
      <c r="U23" s="432" t="s">
        <v>86</v>
      </c>
      <c r="V23" s="433" t="s">
        <v>87</v>
      </c>
      <c r="W23" s="432" t="s">
        <v>86</v>
      </c>
      <c r="X23" s="433" t="s">
        <v>87</v>
      </c>
      <c r="Y23" s="432" t="s">
        <v>86</v>
      </c>
      <c r="Z23" s="433" t="s">
        <v>87</v>
      </c>
      <c r="BC23" s="212"/>
      <c r="BD23" s="89"/>
      <c r="BI23" s="100"/>
      <c r="BJ23" s="89"/>
    </row>
    <row r="24" spans="2:63" ht="30.6" customHeight="1">
      <c r="B24" s="228">
        <v>2003</v>
      </c>
      <c r="C24" s="229" t="s">
        <v>1269</v>
      </c>
      <c r="D24" s="137"/>
      <c r="E24" s="143"/>
      <c r="F24" s="435"/>
      <c r="G24" s="435"/>
      <c r="H24" s="143"/>
      <c r="I24" s="143"/>
      <c r="J24" s="435"/>
      <c r="K24" s="435"/>
      <c r="L24" s="143"/>
      <c r="M24" s="435"/>
      <c r="N24" s="143"/>
      <c r="O24" s="435"/>
      <c r="P24" s="143"/>
      <c r="Q24" s="143"/>
      <c r="R24" s="143"/>
      <c r="S24" s="170"/>
      <c r="T24" s="170"/>
      <c r="U24" s="434">
        <v>1004</v>
      </c>
      <c r="V24" s="434">
        <v>3362</v>
      </c>
      <c r="W24" s="434">
        <v>1004</v>
      </c>
      <c r="X24" s="434">
        <v>3831</v>
      </c>
      <c r="Y24" s="434">
        <v>2001</v>
      </c>
      <c r="Z24" s="434">
        <v>3341</v>
      </c>
      <c r="BC24" s="212"/>
      <c r="BD24" s="89"/>
      <c r="BI24" s="100"/>
      <c r="BJ24" s="89"/>
    </row>
    <row r="25" spans="2:63" ht="34.200000000000003" customHeight="1">
      <c r="B25" s="417">
        <v>2003</v>
      </c>
      <c r="C25" s="417">
        <v>2141</v>
      </c>
      <c r="D25" s="703" t="s">
        <v>1523</v>
      </c>
      <c r="E25" s="143">
        <f>DSUM('P Aprob 821'!$A$1:$G$207,"S.FINAL",W39:X40)</f>
        <v>15000</v>
      </c>
      <c r="F25" s="435">
        <f>DSUM('P Mod 823'!$A$1:$G$200,"AMPL",W39:X40)</f>
        <v>0</v>
      </c>
      <c r="G25" s="435">
        <f>DSUM('P Mod 823'!$A$1:$G$200,"REDU",W39:X40)</f>
        <v>10333.51</v>
      </c>
      <c r="H25" s="143">
        <f t="shared" ref="H25:H32" si="13">+E25+F25-G25</f>
        <v>4666.49</v>
      </c>
      <c r="I25" s="143">
        <v>4666.49</v>
      </c>
      <c r="J25" s="435">
        <f>DSUM('P Com 824'!$A$1:$G$172,"S.FINAL",W39:X40)</f>
        <v>4666.49</v>
      </c>
      <c r="K25" s="435">
        <f>DSUM('P Dev 825'!$A$1:$G$172,"S.FINAL",W39:X40)</f>
        <v>4666.49</v>
      </c>
      <c r="L25" s="143">
        <f t="shared" ref="L25:L32" si="14">+I25-K25</f>
        <v>0</v>
      </c>
      <c r="M25" s="435">
        <f>DSUM('P Ejer 826'!$A$1:$G$172,"S.FINAL",W39:X40)</f>
        <v>4666.49</v>
      </c>
      <c r="N25" s="143">
        <f t="shared" ref="N25:N32" si="15">+J25-K25</f>
        <v>0</v>
      </c>
      <c r="O25" s="435">
        <f>DSUM('P pag 827'!$A$1:$G$170,"S.FINAL",W39:X40)</f>
        <v>4666.49</v>
      </c>
      <c r="P25" s="143">
        <f t="shared" ref="P25:P32" si="16">+H25-J25</f>
        <v>0</v>
      </c>
      <c r="Q25" s="143">
        <f>+K25-O25</f>
        <v>0</v>
      </c>
      <c r="R25" s="143">
        <f t="shared" ref="R25:R32" si="17">+H25-K25</f>
        <v>0</v>
      </c>
      <c r="S25" s="170"/>
      <c r="T25" s="170"/>
      <c r="U25" s="432" t="s">
        <v>86</v>
      </c>
      <c r="V25" s="433" t="s">
        <v>87</v>
      </c>
      <c r="W25" s="432" t="s">
        <v>86</v>
      </c>
      <c r="X25" s="433" t="s">
        <v>87</v>
      </c>
      <c r="Y25" s="432" t="s">
        <v>86</v>
      </c>
      <c r="Z25" s="433" t="s">
        <v>87</v>
      </c>
      <c r="BC25" s="212"/>
      <c r="BD25" s="89"/>
      <c r="BI25" s="100"/>
      <c r="BJ25" s="89"/>
    </row>
    <row r="26" spans="2:63" ht="29.4" customHeight="1">
      <c r="B26" s="417">
        <v>2003</v>
      </c>
      <c r="C26" s="417">
        <v>2151</v>
      </c>
      <c r="D26" s="430" t="s">
        <v>796</v>
      </c>
      <c r="E26" s="143">
        <f>DSUM('P Aprob 821'!$A$1:$G$207,"S.FINAL",U49:V50)</f>
        <v>22400</v>
      </c>
      <c r="F26" s="435">
        <f>DSUM('P Mod 823'!$A$1:$G$200,"AMPL",U49:V50)</f>
        <v>0</v>
      </c>
      <c r="G26" s="435">
        <f>DSUM('P Mod 823'!$A$1:$G$200,"REDU",U49:V50)</f>
        <v>330</v>
      </c>
      <c r="H26" s="143">
        <f t="shared" si="13"/>
        <v>22070</v>
      </c>
      <c r="I26" s="143">
        <f>20170+1900</f>
        <v>22070</v>
      </c>
      <c r="J26" s="435">
        <f>DSUM('P Com 824'!$A$1:$G$172,"S.FINAL",U49:V50)</f>
        <v>22070</v>
      </c>
      <c r="K26" s="435">
        <f>DSUM('P Dev 825'!$A$1:$G$172,"S.FINAL",U49:V50)</f>
        <v>22070</v>
      </c>
      <c r="L26" s="143">
        <f t="shared" si="14"/>
        <v>0</v>
      </c>
      <c r="M26" s="435">
        <f>DSUM('P Ejer 826'!$A$1:$G$172,"S.FINAL",U49:V50)</f>
        <v>22070</v>
      </c>
      <c r="N26" s="143">
        <f t="shared" si="15"/>
        <v>0</v>
      </c>
      <c r="O26" s="435">
        <f>DSUM('P pag 827'!$A$1:$G$170,"S.FINAL",U49:V50)</f>
        <v>22070</v>
      </c>
      <c r="P26" s="143">
        <f t="shared" si="16"/>
        <v>0</v>
      </c>
      <c r="Q26" s="143">
        <f>+K26-O26</f>
        <v>0</v>
      </c>
      <c r="R26" s="143">
        <f t="shared" si="17"/>
        <v>0</v>
      </c>
      <c r="S26" s="170"/>
      <c r="T26" s="170"/>
      <c r="U26" s="434">
        <v>1004</v>
      </c>
      <c r="V26" s="434">
        <v>3921</v>
      </c>
      <c r="W26" s="434">
        <v>2001</v>
      </c>
      <c r="X26" s="434">
        <v>2141</v>
      </c>
      <c r="Y26" s="434">
        <v>2003</v>
      </c>
      <c r="Z26" s="434">
        <v>2111</v>
      </c>
      <c r="BC26" s="212"/>
      <c r="BD26" s="89"/>
      <c r="BI26" s="100">
        <v>1323</v>
      </c>
      <c r="BJ26" s="89">
        <v>0</v>
      </c>
    </row>
    <row r="27" spans="2:63" ht="34.5" customHeight="1">
      <c r="B27" s="417">
        <v>2003</v>
      </c>
      <c r="C27" s="417">
        <v>2941</v>
      </c>
      <c r="D27" s="430" t="s">
        <v>633</v>
      </c>
      <c r="E27" s="143">
        <f>DSUM('P Aprob 821'!$A$1:$G$207,"S.FINAL",Y27:Z28)</f>
        <v>0</v>
      </c>
      <c r="F27" s="435">
        <f>DSUM('P Mod 823'!$A$1:$G$200,"AMPL",Y27:Z28)</f>
        <v>9625.68</v>
      </c>
      <c r="G27" s="435">
        <f>DSUM('P Mod 823'!$A$1:$G$200,"REDU",Y27:Z28)</f>
        <v>0</v>
      </c>
      <c r="H27" s="143">
        <f t="shared" si="13"/>
        <v>9625.68</v>
      </c>
      <c r="I27" s="143">
        <v>9625.68</v>
      </c>
      <c r="J27" s="435">
        <f>DSUM('P Com 824'!$A$1:$G$172,"S.FINAL",Y27:Z28)</f>
        <v>9625.68</v>
      </c>
      <c r="K27" s="435">
        <f>DSUM('P Dev 825'!$A$1:$G$172,"S.FINAL",Y27:Z28)</f>
        <v>9625.68</v>
      </c>
      <c r="L27" s="143">
        <f t="shared" si="14"/>
        <v>0</v>
      </c>
      <c r="M27" s="435">
        <f>DSUM('P Ejer 826'!$A$1:$G$172,"S.FINAL",Y27:Z28)</f>
        <v>9625.68</v>
      </c>
      <c r="N27" s="143">
        <f t="shared" si="15"/>
        <v>0</v>
      </c>
      <c r="O27" s="435">
        <f>DSUM('P pag 827'!$A$1:$G$170,"S.FINAL",Y27:Z28)</f>
        <v>9625.68</v>
      </c>
      <c r="P27" s="143">
        <f t="shared" si="16"/>
        <v>0</v>
      </c>
      <c r="Q27" s="143">
        <f>+K27-O27</f>
        <v>0</v>
      </c>
      <c r="R27" s="143">
        <f t="shared" si="17"/>
        <v>0</v>
      </c>
      <c r="S27" s="170"/>
      <c r="T27" s="170"/>
      <c r="U27" s="432" t="s">
        <v>86</v>
      </c>
      <c r="V27" s="433" t="s">
        <v>87</v>
      </c>
      <c r="W27" s="432" t="s">
        <v>86</v>
      </c>
      <c r="X27" s="433" t="s">
        <v>87</v>
      </c>
      <c r="Y27" s="432" t="s">
        <v>86</v>
      </c>
      <c r="Z27" s="433" t="s">
        <v>87</v>
      </c>
      <c r="BC27" s="212"/>
      <c r="BD27" s="89"/>
      <c r="BI27" s="100">
        <v>1421</v>
      </c>
      <c r="BJ27" s="89">
        <v>210337.11000000002</v>
      </c>
    </row>
    <row r="28" spans="2:63" ht="34.5" customHeight="1">
      <c r="B28" s="417">
        <v>2003</v>
      </c>
      <c r="C28" s="417">
        <v>3161</v>
      </c>
      <c r="D28" s="142" t="s">
        <v>631</v>
      </c>
      <c r="E28" s="143">
        <f>DSUM('P Aprob 821'!$A$1:$G$207,"S.FINAL",U53:V54)</f>
        <v>15600</v>
      </c>
      <c r="F28" s="435">
        <f>DSUM('P Mod 823'!$A$1:$G$200,"AMPL",U53:V54)</f>
        <v>0</v>
      </c>
      <c r="G28" s="435">
        <f>DSUM('P Mod 823'!$A$1:$G$200,"REDU",U53:V54)</f>
        <v>4167</v>
      </c>
      <c r="H28" s="143">
        <f t="shared" si="13"/>
        <v>11433</v>
      </c>
      <c r="I28" s="143">
        <v>11433</v>
      </c>
      <c r="J28" s="435">
        <f>DSUM('P Com 824'!$A$1:$G$172,"S.FINAL",U53:V54)</f>
        <v>11433</v>
      </c>
      <c r="K28" s="435">
        <f>DSUM('P Dev 825'!$A$1:$G$172,"S.FINAL",U53:V54)</f>
        <v>11433</v>
      </c>
      <c r="L28" s="143">
        <f t="shared" si="14"/>
        <v>0</v>
      </c>
      <c r="M28" s="435">
        <f>DSUM('P Ejer 826'!$A$1:$G$172,"S.FINAL",U53:V54)</f>
        <v>11433</v>
      </c>
      <c r="N28" s="143">
        <f t="shared" si="15"/>
        <v>0</v>
      </c>
      <c r="O28" s="435">
        <f>DSUM('P pag 827'!$A$1:$G$170,"S.FINAL",U53:V54)</f>
        <v>11433</v>
      </c>
      <c r="P28" s="143">
        <f t="shared" si="16"/>
        <v>0</v>
      </c>
      <c r="Q28" s="143">
        <f t="shared" ref="Q28:Q32" si="18">+K28-O28</f>
        <v>0</v>
      </c>
      <c r="R28" s="143">
        <f t="shared" si="17"/>
        <v>0</v>
      </c>
      <c r="S28" s="170"/>
      <c r="T28" s="170"/>
      <c r="U28" s="434">
        <v>1004</v>
      </c>
      <c r="V28" s="434">
        <v>4411</v>
      </c>
      <c r="W28" s="434">
        <v>2001</v>
      </c>
      <c r="X28" s="434">
        <v>3661</v>
      </c>
      <c r="Y28" s="434">
        <v>2003</v>
      </c>
      <c r="Z28" s="434">
        <v>2941</v>
      </c>
      <c r="BC28" s="212"/>
      <c r="BD28" s="89"/>
      <c r="BI28" s="101">
        <v>1431</v>
      </c>
      <c r="BJ28" s="89">
        <v>343345.1</v>
      </c>
    </row>
    <row r="29" spans="2:63" ht="27.75" customHeight="1">
      <c r="B29" s="417">
        <v>2003</v>
      </c>
      <c r="C29" s="417">
        <v>3171</v>
      </c>
      <c r="D29" s="1066" t="s">
        <v>1534</v>
      </c>
      <c r="E29" s="143">
        <f>DSUM('P Aprob 821'!$A$1:$G$207,"S.FINAL",U55:V56)</f>
        <v>11050</v>
      </c>
      <c r="F29" s="435">
        <f>DSUM('P Mod 823'!$A$1:$G$200,"AMPL",U55:V56)</f>
        <v>0</v>
      </c>
      <c r="G29" s="435">
        <f>DSUM('P Mod 823'!$A$1:$G$200,"REDU",U55:V56)</f>
        <v>0</v>
      </c>
      <c r="H29" s="143">
        <f t="shared" si="13"/>
        <v>11050</v>
      </c>
      <c r="I29" s="143">
        <f>649+1298+1298+649+649+1298+732</f>
        <v>6573</v>
      </c>
      <c r="J29" s="435">
        <f>DSUM('P Com 824'!$A$1:$G$172,"S.FINAL",U55:V56)</f>
        <v>6573</v>
      </c>
      <c r="K29" s="435">
        <f>DSUM('P Dev 825'!$A$1:$G$172,"S.FINAL",U55:V56)</f>
        <v>6573</v>
      </c>
      <c r="L29" s="143">
        <f t="shared" si="14"/>
        <v>0</v>
      </c>
      <c r="M29" s="435">
        <f>DSUM('P Ejer 826'!$A$1:$G$172,"S.FINAL",U55:V56)</f>
        <v>6573</v>
      </c>
      <c r="N29" s="143">
        <f t="shared" si="15"/>
        <v>0</v>
      </c>
      <c r="O29" s="435">
        <f>DSUM('P pag 827'!$A$1:$G$170,"S.FINAL",U55:V56)</f>
        <v>6573</v>
      </c>
      <c r="P29" s="143">
        <f t="shared" si="16"/>
        <v>4477</v>
      </c>
      <c r="Q29" s="143">
        <f t="shared" si="18"/>
        <v>0</v>
      </c>
      <c r="R29" s="143">
        <f t="shared" si="17"/>
        <v>4477</v>
      </c>
      <c r="S29" s="170"/>
      <c r="T29" s="170"/>
      <c r="U29" s="432" t="s">
        <v>86</v>
      </c>
      <c r="V29" s="433" t="s">
        <v>87</v>
      </c>
      <c r="W29" s="432" t="s">
        <v>86</v>
      </c>
      <c r="X29" s="433" t="s">
        <v>87</v>
      </c>
      <c r="Y29" s="432" t="s">
        <v>86</v>
      </c>
      <c r="Z29" s="433" t="s">
        <v>87</v>
      </c>
      <c r="BC29" s="212"/>
      <c r="BD29" s="89"/>
      <c r="BI29" s="100">
        <v>1441</v>
      </c>
      <c r="BJ29" s="89">
        <v>343591.86</v>
      </c>
    </row>
    <row r="30" spans="2:63" ht="31.95" customHeight="1">
      <c r="B30" s="417">
        <v>2003</v>
      </c>
      <c r="C30" s="417">
        <v>3521</v>
      </c>
      <c r="D30" s="1066" t="s">
        <v>812</v>
      </c>
      <c r="E30" s="143">
        <f>DSUM('P Aprob 821'!$A$1:$G$207,"S.FINAL",U57:V58)</f>
        <v>47690</v>
      </c>
      <c r="F30" s="435">
        <f>DSUM('P Mod 823'!$A$1:$G$200,"AMPL",U57:V58)</f>
        <v>0</v>
      </c>
      <c r="G30" s="435">
        <f>DSUM('P Mod 823'!$A$1:$G$200,"REDU",U57:V58)</f>
        <v>24133.98</v>
      </c>
      <c r="H30" s="143">
        <f t="shared" si="13"/>
        <v>23556.02</v>
      </c>
      <c r="I30" s="143">
        <f>18423.92+5132.09</f>
        <v>23556.01</v>
      </c>
      <c r="J30" s="435">
        <f>DSUM('P Com 824'!$A$1:$G$172,"S.FINAL",U57:V58)</f>
        <v>23556.010000000002</v>
      </c>
      <c r="K30" s="435">
        <f>DSUM('P Dev 825'!$A$1:$G$172,"S.FINAL",U57:V58)</f>
        <v>23556.01</v>
      </c>
      <c r="L30" s="143">
        <f t="shared" si="14"/>
        <v>0</v>
      </c>
      <c r="M30" s="435">
        <f>DSUM('P Ejer 826'!$A$1:$G$172,"S.FINAL",U57:V58)</f>
        <v>23556.01</v>
      </c>
      <c r="N30" s="143">
        <f t="shared" si="15"/>
        <v>0</v>
      </c>
      <c r="O30" s="435">
        <f>DSUM('P pag 827'!$A$1:$G$170,"S.FINAL",U57:V58)</f>
        <v>23556.01</v>
      </c>
      <c r="P30" s="143">
        <f t="shared" si="16"/>
        <v>9.9999999983992893E-3</v>
      </c>
      <c r="Q30" s="143">
        <f t="shared" si="18"/>
        <v>0</v>
      </c>
      <c r="R30" s="143">
        <f t="shared" si="17"/>
        <v>1.0000000002037268E-2</v>
      </c>
      <c r="S30" s="170"/>
      <c r="T30" s="170"/>
      <c r="U30" s="434">
        <v>2003</v>
      </c>
      <c r="V30" s="434">
        <v>2152</v>
      </c>
      <c r="W30" s="434">
        <v>2002</v>
      </c>
      <c r="X30" s="434">
        <v>5931</v>
      </c>
      <c r="Y30" s="434">
        <v>2003</v>
      </c>
      <c r="Z30" s="434">
        <v>3363</v>
      </c>
      <c r="BC30" s="212"/>
      <c r="BD30" s="89"/>
      <c r="BI30" s="101">
        <v>1443</v>
      </c>
      <c r="BJ30" s="89">
        <v>0</v>
      </c>
    </row>
    <row r="31" spans="2:63" ht="22.5" customHeight="1">
      <c r="B31" s="141">
        <v>2003</v>
      </c>
      <c r="C31" s="141">
        <v>3691</v>
      </c>
      <c r="D31" s="142" t="s">
        <v>748</v>
      </c>
      <c r="E31" s="143">
        <f>DSUM('P Aprob 821'!$A$1:$G$207,"S.FINAL",W51:X52)</f>
        <v>220400</v>
      </c>
      <c r="F31" s="435">
        <f>DSUM('P Mod 823'!$A$1:$G$200,"AMPL",W51:X52)</f>
        <v>0</v>
      </c>
      <c r="G31" s="435">
        <f>DSUM('P Mod 823'!$A$1:$G$200,"REDU",W51:X52)</f>
        <v>0</v>
      </c>
      <c r="H31" s="143">
        <f t="shared" si="13"/>
        <v>220400</v>
      </c>
      <c r="I31" s="143">
        <f>38280+19140+18108.89+18108.89+18108.89+18108.89+18108.89+18108.89+18108.89+36217.77</f>
        <v>220400.00000000003</v>
      </c>
      <c r="J31" s="435">
        <f>DSUM('P Com 824'!$A$1:$G$172,"S.FINAL",W51:X52)</f>
        <v>220400</v>
      </c>
      <c r="K31" s="435">
        <f>DSUM('P Dev 825'!$A$1:$G$172,"S.FINAL",W51:X52)</f>
        <v>220400.00000000003</v>
      </c>
      <c r="L31" s="143">
        <f t="shared" si="14"/>
        <v>0</v>
      </c>
      <c r="M31" s="435">
        <f>DSUM('P Ejer 826'!$A$1:$G$172,"S.FINAL",W51:X52)</f>
        <v>220400.00000000003</v>
      </c>
      <c r="N31" s="143">
        <f t="shared" si="15"/>
        <v>0</v>
      </c>
      <c r="O31" s="435">
        <f>DSUM('P pag 827'!$A$1:$G$170,"S.FINAL",W51:X52)</f>
        <v>220400</v>
      </c>
      <c r="P31" s="143">
        <f t="shared" si="16"/>
        <v>0</v>
      </c>
      <c r="Q31" s="143">
        <f t="shared" si="18"/>
        <v>0</v>
      </c>
      <c r="R31" s="143">
        <f t="shared" si="17"/>
        <v>0</v>
      </c>
      <c r="S31" s="170"/>
      <c r="T31" s="170"/>
      <c r="U31" s="432" t="s">
        <v>86</v>
      </c>
      <c r="V31" s="433" t="s">
        <v>87</v>
      </c>
      <c r="W31" s="432" t="s">
        <v>86</v>
      </c>
      <c r="X31" s="433" t="s">
        <v>87</v>
      </c>
      <c r="Y31" s="432" t="s">
        <v>86</v>
      </c>
      <c r="Z31" s="433" t="s">
        <v>87</v>
      </c>
      <c r="BD31" s="89"/>
      <c r="BI31" s="101">
        <v>1444</v>
      </c>
      <c r="BJ31" s="89">
        <v>596526.62</v>
      </c>
    </row>
    <row r="32" spans="2:63" ht="24" customHeight="1">
      <c r="B32" s="417">
        <v>2003</v>
      </c>
      <c r="C32" s="417">
        <v>5971</v>
      </c>
      <c r="D32" s="142" t="s">
        <v>826</v>
      </c>
      <c r="E32" s="143">
        <f>DSUM('P Aprob 821'!$A$1:$G$207,"S.FINAL",Y33:Z34)</f>
        <v>131000</v>
      </c>
      <c r="F32" s="435">
        <f>DSUM('P Mod 823'!$A$1:$G$200,"AMPL",Y33:Z34)</f>
        <v>15500</v>
      </c>
      <c r="G32" s="435">
        <f>DSUM('P Mod 823'!$A$1:$G$200,"REDU",Y33:Z34)</f>
        <v>30749.4</v>
      </c>
      <c r="H32" s="143">
        <f t="shared" si="13"/>
        <v>115750.6</v>
      </c>
      <c r="I32" s="143">
        <v>115750.6</v>
      </c>
      <c r="J32" s="435">
        <f>DSUM('P Com 824'!$A$1:$G$172,"S.FINAL",Y33:Z34)</f>
        <v>115750.6</v>
      </c>
      <c r="K32" s="435">
        <f>DSUM('P Dev 825'!$A$1:$G$172,"S.FINAL",Y33:Z34)</f>
        <v>115750.6</v>
      </c>
      <c r="L32" s="143">
        <f t="shared" si="14"/>
        <v>0</v>
      </c>
      <c r="M32" s="435">
        <f>DSUM('P Ejer 826'!$A$1:$G$172,"S.FINAL",Y33:Z34)</f>
        <v>115750.6</v>
      </c>
      <c r="N32" s="143">
        <f t="shared" si="15"/>
        <v>0</v>
      </c>
      <c r="O32" s="435">
        <f>DSUM('P pag 827'!$A$1:$G$170,"S.FINAL",Y33:Z34)</f>
        <v>115750.6</v>
      </c>
      <c r="P32" s="143">
        <f t="shared" si="16"/>
        <v>0</v>
      </c>
      <c r="Q32" s="143">
        <f t="shared" si="18"/>
        <v>0</v>
      </c>
      <c r="R32" s="143">
        <f t="shared" si="17"/>
        <v>0</v>
      </c>
      <c r="S32" s="170"/>
      <c r="T32" s="170"/>
      <c r="U32" s="434">
        <v>2001</v>
      </c>
      <c r="V32" s="434">
        <v>3161</v>
      </c>
      <c r="W32" s="434">
        <v>2001</v>
      </c>
      <c r="X32" s="434">
        <v>5151</v>
      </c>
      <c r="Y32" s="434">
        <v>2003</v>
      </c>
      <c r="Z32" s="434">
        <v>2461</v>
      </c>
      <c r="BD32" s="89"/>
      <c r="BI32" s="101"/>
      <c r="BJ32" s="89"/>
    </row>
    <row r="33" spans="1:62" ht="30.45" customHeight="1">
      <c r="B33" s="139"/>
      <c r="C33" s="139"/>
      <c r="D33" s="140"/>
      <c r="E33" s="372">
        <f t="shared" ref="E33:R33" si="19">SUM(E17:E32)</f>
        <v>1218140</v>
      </c>
      <c r="F33" s="372">
        <f t="shared" si="19"/>
        <v>740725.68</v>
      </c>
      <c r="G33" s="372">
        <f t="shared" si="19"/>
        <v>432861.89</v>
      </c>
      <c r="H33" s="372">
        <f t="shared" si="19"/>
        <v>1526003.79</v>
      </c>
      <c r="I33" s="372">
        <f t="shared" si="19"/>
        <v>1514468.0000000002</v>
      </c>
      <c r="J33" s="372">
        <f t="shared" si="19"/>
        <v>1514468.0000000002</v>
      </c>
      <c r="K33" s="372">
        <f t="shared" si="19"/>
        <v>1514468.0000000002</v>
      </c>
      <c r="L33" s="372">
        <f t="shared" si="19"/>
        <v>0</v>
      </c>
      <c r="M33" s="372">
        <f t="shared" si="19"/>
        <v>1514468.0000000002</v>
      </c>
      <c r="N33" s="372">
        <f t="shared" si="19"/>
        <v>0</v>
      </c>
      <c r="O33" s="372">
        <f t="shared" si="19"/>
        <v>1514468</v>
      </c>
      <c r="P33" s="372">
        <f t="shared" si="19"/>
        <v>11535.789999999964</v>
      </c>
      <c r="Q33" s="372">
        <f t="shared" si="19"/>
        <v>0</v>
      </c>
      <c r="R33" s="372">
        <f t="shared" si="19"/>
        <v>11535.78999999997</v>
      </c>
      <c r="S33" s="170"/>
      <c r="T33" s="170"/>
      <c r="U33" s="432" t="s">
        <v>86</v>
      </c>
      <c r="V33" s="433" t="s">
        <v>87</v>
      </c>
      <c r="W33" s="432" t="s">
        <v>86</v>
      </c>
      <c r="X33" s="433" t="s">
        <v>87</v>
      </c>
      <c r="Y33" s="432" t="s">
        <v>86</v>
      </c>
      <c r="Z33" s="433" t="s">
        <v>87</v>
      </c>
      <c r="BD33" s="89"/>
      <c r="BI33" s="101"/>
      <c r="BJ33" s="89"/>
    </row>
    <row r="34" spans="1:62" ht="27.75" customHeight="1">
      <c r="B34" s="841">
        <v>30</v>
      </c>
      <c r="C34" s="842" t="s">
        <v>1270</v>
      </c>
      <c r="D34" s="842"/>
      <c r="E34" s="138"/>
      <c r="F34" s="436"/>
      <c r="G34" s="436"/>
      <c r="H34" s="143"/>
      <c r="I34" s="143"/>
      <c r="J34" s="436"/>
      <c r="K34" s="436"/>
      <c r="L34" s="143"/>
      <c r="M34" s="436"/>
      <c r="N34" s="138"/>
      <c r="O34" s="436"/>
      <c r="P34" s="143"/>
      <c r="Q34" s="143"/>
      <c r="R34" s="143"/>
      <c r="S34" s="170"/>
      <c r="T34" s="170"/>
      <c r="U34" s="434">
        <v>2001</v>
      </c>
      <c r="V34" s="434">
        <v>3321</v>
      </c>
      <c r="W34" s="434">
        <v>2001</v>
      </c>
      <c r="X34" s="434">
        <v>5971</v>
      </c>
      <c r="Y34" s="434">
        <v>2003</v>
      </c>
      <c r="Z34" s="434">
        <v>5971</v>
      </c>
      <c r="BC34" s="212"/>
      <c r="BD34" s="89"/>
      <c r="BI34" s="100">
        <v>1511</v>
      </c>
      <c r="BJ34" s="89">
        <v>1067182.6299999997</v>
      </c>
    </row>
    <row r="35" spans="1:62" ht="28.5" customHeight="1">
      <c r="B35" s="238">
        <v>3001</v>
      </c>
      <c r="C35" s="229" t="s">
        <v>1271</v>
      </c>
      <c r="D35" s="140"/>
      <c r="E35" s="143"/>
      <c r="F35" s="435"/>
      <c r="G35" s="435"/>
      <c r="H35" s="143"/>
      <c r="I35" s="143"/>
      <c r="J35" s="435"/>
      <c r="K35" s="435"/>
      <c r="L35" s="138"/>
      <c r="M35" s="435"/>
      <c r="N35" s="143"/>
      <c r="O35" s="435"/>
      <c r="P35" s="138"/>
      <c r="Q35" s="143"/>
      <c r="R35" s="143"/>
      <c r="S35" s="170"/>
      <c r="T35" s="170"/>
      <c r="U35" s="432" t="s">
        <v>86</v>
      </c>
      <c r="V35" s="433" t="s">
        <v>87</v>
      </c>
      <c r="W35" s="432" t="s">
        <v>86</v>
      </c>
      <c r="X35" s="433" t="s">
        <v>87</v>
      </c>
      <c r="Y35" s="432" t="s">
        <v>86</v>
      </c>
      <c r="Z35" s="433" t="s">
        <v>87</v>
      </c>
      <c r="BC35" s="212"/>
      <c r="BD35" s="89"/>
      <c r="BI35" s="100">
        <v>1543</v>
      </c>
      <c r="BJ35" s="89">
        <v>75646.5</v>
      </c>
    </row>
    <row r="36" spans="1:62" ht="35.25" customHeight="1">
      <c r="B36" s="417">
        <v>3001</v>
      </c>
      <c r="C36" s="417">
        <v>3171</v>
      </c>
      <c r="D36" s="878" t="s">
        <v>1534</v>
      </c>
      <c r="E36" s="143">
        <f>DSUM('P Aprob 821'!$A$1:$G$207,"S.FINAL",Y43:Z44)</f>
        <v>85240</v>
      </c>
      <c r="F36" s="435">
        <f>DSUM('P Mod 823'!$A$1:$G$200,"AMPL",Y43:Z44)</f>
        <v>4674.24</v>
      </c>
      <c r="G36" s="435">
        <f>DSUM('P Mod 823'!$A$1:$G$200,"REDU",Y43:Z44)</f>
        <v>0.02</v>
      </c>
      <c r="H36" s="143">
        <f t="shared" ref="H36:H39" si="20">+E36+F36-G36</f>
        <v>89914.22</v>
      </c>
      <c r="I36" s="143">
        <f>25984+31965.11+31965.11</f>
        <v>89914.22</v>
      </c>
      <c r="J36" s="435">
        <f>DSUM('P Com 824'!$A$1:$G$182,"S.FINAL",Y43:Z44)</f>
        <v>89914.219999999987</v>
      </c>
      <c r="K36" s="435">
        <f>DSUM('P Dev 825'!$A$1:$G$172,"S.FINAL",Y43:Z44)</f>
        <v>89914.22</v>
      </c>
      <c r="L36" s="143">
        <f t="shared" ref="L36:L39" si="21">+I36-K36</f>
        <v>0</v>
      </c>
      <c r="M36" s="435">
        <f>DSUM('P Ejer 826'!$A$1:$G$172,"S.FINAL",Y43:Z44)</f>
        <v>89914.22</v>
      </c>
      <c r="N36" s="143">
        <f t="shared" ref="N36:N39" si="22">+J36-K36</f>
        <v>0</v>
      </c>
      <c r="O36" s="435">
        <f>DSUM('P pag 827'!$A$1:$G$170,"S.FINAL",Y43:Z44)</f>
        <v>89914.22</v>
      </c>
      <c r="P36" s="143">
        <f t="shared" ref="P36:P39" si="23">+H36-J36</f>
        <v>0</v>
      </c>
      <c r="Q36" s="143">
        <f t="shared" ref="Q36:Q39" si="24">+K36-O36</f>
        <v>0</v>
      </c>
      <c r="R36" s="143">
        <f t="shared" ref="R36:R39" si="25">+H36-K36</f>
        <v>0</v>
      </c>
      <c r="S36" s="170"/>
      <c r="T36" s="170"/>
      <c r="U36" s="434">
        <v>2001</v>
      </c>
      <c r="V36" s="434">
        <v>3611</v>
      </c>
      <c r="W36" s="434">
        <v>3001</v>
      </c>
      <c r="X36" s="434">
        <v>2151</v>
      </c>
      <c r="Y36" s="434">
        <v>3001</v>
      </c>
      <c r="Z36" s="434">
        <v>2152</v>
      </c>
      <c r="BC36" s="212"/>
      <c r="BD36" s="89"/>
      <c r="BI36" s="100">
        <v>1811</v>
      </c>
      <c r="BJ36" s="89">
        <v>467354.08</v>
      </c>
    </row>
    <row r="37" spans="1:62" ht="25.2" customHeight="1">
      <c r="B37" s="417">
        <v>3001</v>
      </c>
      <c r="C37" s="417">
        <v>3351</v>
      </c>
      <c r="D37" s="680" t="s">
        <v>1142</v>
      </c>
      <c r="E37" s="143">
        <f>DSUM('P Aprob 821'!$A$1:$G$207,"S.FINAL",W49:X50)</f>
        <v>464000</v>
      </c>
      <c r="F37" s="435">
        <f>DSUM('P Mod 823'!$A$1:$G$200,"AMPL",W49:X50)</f>
        <v>0</v>
      </c>
      <c r="G37" s="435">
        <f>DSUM('P Mod 823'!$A$1:$G$200,"REDU",W49:X50)</f>
        <v>272600</v>
      </c>
      <c r="H37" s="143">
        <f t="shared" si="20"/>
        <v>191400</v>
      </c>
      <c r="I37" s="143">
        <v>191400</v>
      </c>
      <c r="J37" s="435">
        <f>DSUM('P Com 824'!$A$1:$G$182,"S.FINAL",W49:X50)</f>
        <v>191400</v>
      </c>
      <c r="K37" s="435">
        <f>DSUM('P Dev 825'!$A$1:$G$172,"S.FINAL",W49:X50)</f>
        <v>191400</v>
      </c>
      <c r="L37" s="143">
        <f t="shared" si="21"/>
        <v>0</v>
      </c>
      <c r="M37" s="435">
        <f>DSUM('P Ejer 826'!$A$1:$G$172,"S.FINAL",W49:X50)</f>
        <v>191400</v>
      </c>
      <c r="N37" s="143">
        <f t="shared" si="22"/>
        <v>0</v>
      </c>
      <c r="O37" s="435">
        <f>DSUM('P pag 827'!$A$1:$G$170,"S.FINAL",W49:X50)</f>
        <v>191400</v>
      </c>
      <c r="P37" s="143">
        <f t="shared" si="23"/>
        <v>0</v>
      </c>
      <c r="Q37" s="143">
        <f t="shared" si="24"/>
        <v>0</v>
      </c>
      <c r="R37" s="143">
        <f t="shared" si="25"/>
        <v>0</v>
      </c>
      <c r="S37" s="170"/>
      <c r="T37" s="170"/>
      <c r="U37" s="432" t="s">
        <v>86</v>
      </c>
      <c r="V37" s="433" t="s">
        <v>87</v>
      </c>
      <c r="W37" s="432" t="s">
        <v>86</v>
      </c>
      <c r="X37" s="433" t="s">
        <v>87</v>
      </c>
      <c r="BD37" s="89"/>
      <c r="BI37" s="97">
        <v>2111</v>
      </c>
      <c r="BJ37" s="89">
        <v>0</v>
      </c>
    </row>
    <row r="38" spans="1:62" ht="25.2" customHeight="1">
      <c r="B38" s="417">
        <v>3001</v>
      </c>
      <c r="C38" s="417">
        <v>3362</v>
      </c>
      <c r="D38" s="430" t="s">
        <v>1143</v>
      </c>
      <c r="E38" s="143">
        <f>DSUM('P Aprob 821'!$A$1:$G$207,"S.FINAL",Y49:Z50)</f>
        <v>0</v>
      </c>
      <c r="F38" s="435">
        <f>DSUM('P Mod 823'!$A$1:$G$200,"AMPL",Y49:Z50)</f>
        <v>259960.02</v>
      </c>
      <c r="G38" s="435">
        <f>DSUM('P Mod 823'!$A$1:$G$200,"REDU",Y49:Z50)</f>
        <v>0</v>
      </c>
      <c r="H38" s="143">
        <f t="shared" si="20"/>
        <v>259960.02</v>
      </c>
      <c r="I38" s="143">
        <v>259910.76</v>
      </c>
      <c r="J38" s="435">
        <f>DSUM('P Com 824'!$A$1:$G$182,"S.FINAL",Y49:Z50)</f>
        <v>259910.76</v>
      </c>
      <c r="K38" s="435">
        <f>DSUM('P Dev 825'!$A$1:$G$172,"S.FINAL",Y49:Z50)</f>
        <v>259910.76</v>
      </c>
      <c r="L38" s="143">
        <f t="shared" si="21"/>
        <v>0</v>
      </c>
      <c r="M38" s="435">
        <f>DSUM('P Ejer 826'!$A$1:$G$172,"S.FINAL",Y49:Z50)</f>
        <v>259910.76</v>
      </c>
      <c r="N38" s="143">
        <f t="shared" si="22"/>
        <v>0</v>
      </c>
      <c r="O38" s="435">
        <f>DSUM('P pag 827'!$A$1:$G$170,"S.FINAL",Y49:Z50)</f>
        <v>259910.76</v>
      </c>
      <c r="P38" s="143">
        <f t="shared" si="23"/>
        <v>49.259999999980209</v>
      </c>
      <c r="Q38" s="143">
        <f t="shared" si="24"/>
        <v>0</v>
      </c>
      <c r="R38" s="143">
        <f t="shared" si="25"/>
        <v>49.259999999980209</v>
      </c>
      <c r="S38" s="170"/>
      <c r="T38" s="170"/>
      <c r="U38" s="434">
        <v>2001</v>
      </c>
      <c r="V38" s="434">
        <v>3831</v>
      </c>
      <c r="W38" s="434">
        <v>2001</v>
      </c>
      <c r="X38" s="434">
        <v>3362</v>
      </c>
      <c r="BD38" s="89"/>
      <c r="BI38" s="97"/>
      <c r="BJ38" s="89"/>
    </row>
    <row r="39" spans="1:62" ht="22.2" customHeight="1">
      <c r="B39" s="417">
        <v>3001</v>
      </c>
      <c r="C39" s="417">
        <v>3391</v>
      </c>
      <c r="D39" s="142" t="s">
        <v>1276</v>
      </c>
      <c r="E39" s="143">
        <f>DSUM('P Aprob 821'!$A$1:$G$207,"S.FINAL",Y41:Z42)</f>
        <v>159000</v>
      </c>
      <c r="F39" s="435">
        <f>DSUM('P Mod 823'!$A$1:$G$200,"AMPL",Y41:Z42)</f>
        <v>0</v>
      </c>
      <c r="G39" s="435">
        <f>DSUM('P Mod 823'!$A$1:$G$200,"REDU",Y41:Z42)</f>
        <v>67360</v>
      </c>
      <c r="H39" s="143">
        <f t="shared" si="20"/>
        <v>91640</v>
      </c>
      <c r="I39" s="143">
        <f>13920+56840+20880</f>
        <v>91640</v>
      </c>
      <c r="J39" s="435">
        <f>DSUM('P Com 824'!$A$1:$G$182,"S.FINAL",Y41:Z42)</f>
        <v>91640</v>
      </c>
      <c r="K39" s="435">
        <f>DSUM('P Dev 825'!$A$1:$G$172,"S.FINAL",Y41:Z42)</f>
        <v>91640</v>
      </c>
      <c r="L39" s="143">
        <f t="shared" si="21"/>
        <v>0</v>
      </c>
      <c r="M39" s="435">
        <f>DSUM('P Ejer 826'!$A$1:$G$172,"S.FINAL",Y41:Z42)</f>
        <v>91640</v>
      </c>
      <c r="N39" s="143">
        <f t="shared" si="22"/>
        <v>0</v>
      </c>
      <c r="O39" s="435">
        <f>DSUM('P pag 827'!$A$1:$G$170,"S.FINAL",Y41:Z42)</f>
        <v>91640</v>
      </c>
      <c r="P39" s="143">
        <f t="shared" si="23"/>
        <v>0</v>
      </c>
      <c r="Q39" s="143">
        <f t="shared" si="24"/>
        <v>0</v>
      </c>
      <c r="R39" s="143">
        <f t="shared" si="25"/>
        <v>0</v>
      </c>
      <c r="S39" s="170"/>
      <c r="T39" s="170"/>
      <c r="U39" s="432" t="s">
        <v>86</v>
      </c>
      <c r="V39" s="433" t="s">
        <v>87</v>
      </c>
      <c r="W39" s="432" t="s">
        <v>86</v>
      </c>
      <c r="X39" s="433" t="s">
        <v>87</v>
      </c>
      <c r="Y39" s="432" t="s">
        <v>86</v>
      </c>
      <c r="Z39" s="433" t="s">
        <v>87</v>
      </c>
      <c r="BC39" s="212"/>
      <c r="BD39" s="89"/>
      <c r="BI39" s="102">
        <v>2111</v>
      </c>
      <c r="BJ39" s="89">
        <v>-1350</v>
      </c>
    </row>
    <row r="40" spans="1:62" ht="41.25" customHeight="1">
      <c r="B40" s="139"/>
      <c r="C40" s="342"/>
      <c r="D40" s="358"/>
      <c r="E40" s="372">
        <f>SUM(E36:E39)</f>
        <v>708240</v>
      </c>
      <c r="F40" s="372">
        <f t="shared" ref="F40:R40" si="26">SUM(F35:F39)</f>
        <v>264634.26</v>
      </c>
      <c r="G40" s="372">
        <f t="shared" si="26"/>
        <v>339960.02</v>
      </c>
      <c r="H40" s="372">
        <f t="shared" si="26"/>
        <v>632914.24</v>
      </c>
      <c r="I40" s="372">
        <f t="shared" si="26"/>
        <v>632864.98</v>
      </c>
      <c r="J40" s="372">
        <f t="shared" si="26"/>
        <v>632864.98</v>
      </c>
      <c r="K40" s="372">
        <f t="shared" si="26"/>
        <v>632864.98</v>
      </c>
      <c r="L40" s="372">
        <f t="shared" si="26"/>
        <v>0</v>
      </c>
      <c r="M40" s="372">
        <f t="shared" si="26"/>
        <v>632864.98</v>
      </c>
      <c r="N40" s="372">
        <f t="shared" si="26"/>
        <v>0</v>
      </c>
      <c r="O40" s="372">
        <f t="shared" si="26"/>
        <v>632864.98</v>
      </c>
      <c r="P40" s="372">
        <f t="shared" si="26"/>
        <v>49.259999999980209</v>
      </c>
      <c r="Q40" s="372">
        <f t="shared" si="26"/>
        <v>0</v>
      </c>
      <c r="R40" s="372">
        <f t="shared" si="26"/>
        <v>49.259999999980209</v>
      </c>
      <c r="S40" s="170"/>
      <c r="T40" s="170"/>
      <c r="U40" s="434">
        <v>2001</v>
      </c>
      <c r="V40" s="434">
        <v>4411</v>
      </c>
      <c r="W40" s="434">
        <v>2003</v>
      </c>
      <c r="X40" s="434">
        <v>2141</v>
      </c>
      <c r="Y40" s="434">
        <v>3001</v>
      </c>
      <c r="Z40" s="434">
        <v>3821</v>
      </c>
      <c r="BC40" s="212"/>
      <c r="BD40" s="89"/>
      <c r="BI40" s="99"/>
      <c r="BJ40" s="89"/>
    </row>
    <row r="41" spans="1:62" ht="32.25" customHeight="1">
      <c r="B41" s="238">
        <v>40</v>
      </c>
      <c r="C41" s="229" t="s">
        <v>446</v>
      </c>
      <c r="D41" s="144"/>
      <c r="E41" s="138"/>
      <c r="F41" s="436"/>
      <c r="G41" s="436"/>
      <c r="H41" s="143"/>
      <c r="I41" s="143"/>
      <c r="J41" s="436"/>
      <c r="K41" s="436"/>
      <c r="L41" s="143"/>
      <c r="M41" s="436"/>
      <c r="N41" s="138"/>
      <c r="O41" s="436"/>
      <c r="P41" s="143"/>
      <c r="Q41" s="143"/>
      <c r="R41" s="143"/>
      <c r="S41" s="170"/>
      <c r="T41" s="170"/>
      <c r="U41" s="432" t="s">
        <v>86</v>
      </c>
      <c r="V41" s="433" t="s">
        <v>87</v>
      </c>
      <c r="W41" s="432" t="s">
        <v>86</v>
      </c>
      <c r="X41" s="433" t="s">
        <v>87</v>
      </c>
      <c r="Y41" s="432" t="s">
        <v>86</v>
      </c>
      <c r="Z41" s="433" t="s">
        <v>87</v>
      </c>
      <c r="BC41" s="212"/>
      <c r="BD41" s="89"/>
      <c r="BI41" s="99"/>
      <c r="BJ41" s="89"/>
    </row>
    <row r="42" spans="1:62" ht="38.25" customHeight="1">
      <c r="B42" s="238">
        <v>4001</v>
      </c>
      <c r="C42" s="229" t="s">
        <v>1272</v>
      </c>
      <c r="D42" s="142"/>
      <c r="E42" s="138"/>
      <c r="F42" s="436"/>
      <c r="G42" s="436"/>
      <c r="H42" s="143"/>
      <c r="I42" s="236"/>
      <c r="J42" s="436"/>
      <c r="K42" s="436"/>
      <c r="L42" s="236"/>
      <c r="M42" s="436"/>
      <c r="N42" s="138"/>
      <c r="O42" s="436"/>
      <c r="P42" s="236"/>
      <c r="Q42" s="236"/>
      <c r="R42" s="236"/>
      <c r="S42" s="170"/>
      <c r="T42" s="170"/>
      <c r="U42" s="434">
        <v>2002</v>
      </c>
      <c r="V42" s="434">
        <v>3362</v>
      </c>
      <c r="W42" s="434">
        <v>7001</v>
      </c>
      <c r="X42" s="434">
        <v>3362</v>
      </c>
      <c r="Y42" s="434">
        <v>3001</v>
      </c>
      <c r="Z42" s="434">
        <v>3391</v>
      </c>
      <c r="BC42" s="212"/>
      <c r="BD42" s="89"/>
      <c r="BI42" s="99"/>
      <c r="BJ42" s="89"/>
    </row>
    <row r="43" spans="1:62" ht="22.95" customHeight="1">
      <c r="B43" s="417">
        <v>4001</v>
      </c>
      <c r="C43" s="417">
        <v>2941</v>
      </c>
      <c r="D43" s="430" t="s">
        <v>633</v>
      </c>
      <c r="E43" s="143">
        <f>DSUM('P Aprob 821'!$A$1:$G$207,"S.FINAL",U77:V78)</f>
        <v>50000</v>
      </c>
      <c r="F43" s="435">
        <f>DSUM('P Mod 823'!$A$1:$G$200,"AMPL",U77:V78)</f>
        <v>0</v>
      </c>
      <c r="G43" s="435">
        <f>DSUM('P Mod 823'!$A$1:$G$200,"REDU",U77:V78)</f>
        <v>334.88</v>
      </c>
      <c r="H43" s="143">
        <f t="shared" ref="H43:H49" si="27">+E43+F43-G43</f>
        <v>49665.120000000003</v>
      </c>
      <c r="I43" s="143">
        <f>34800+14865.12</f>
        <v>49665.120000000003</v>
      </c>
      <c r="J43" s="435">
        <f>DSUM('P Com 824'!$A$1:$G$172,"S.FINAL",U77:V78)</f>
        <v>49665.120000000003</v>
      </c>
      <c r="K43" s="435">
        <f>DSUM('P Dev 825'!$A$1:$G$172,"S.FINAL",U77:V78)</f>
        <v>49665.120000000003</v>
      </c>
      <c r="L43" s="143">
        <f t="shared" ref="L43:L49" si="28">+I43-K43</f>
        <v>0</v>
      </c>
      <c r="M43" s="435">
        <f>DSUM('P Ejer 826'!$A$1:$G$172,"S.FINAL",U77:V78)</f>
        <v>49665.120000000003</v>
      </c>
      <c r="N43" s="143">
        <f t="shared" ref="N43:N49" si="29">+J43-K43</f>
        <v>0</v>
      </c>
      <c r="O43" s="435">
        <f>DSUM('P pag 827'!$A$1:$G$170,"S.FINAL",U77:V78)</f>
        <v>49665.120000000003</v>
      </c>
      <c r="P43" s="143">
        <f t="shared" ref="P43:P49" si="30">+H43-J43</f>
        <v>0</v>
      </c>
      <c r="Q43" s="143">
        <f t="shared" ref="Q43:Q49" si="31">+K43-O43</f>
        <v>0</v>
      </c>
      <c r="R43" s="143">
        <f t="shared" ref="R43:R49" si="32">+H43-K43</f>
        <v>0</v>
      </c>
      <c r="S43" s="170"/>
      <c r="T43" s="170"/>
      <c r="U43" s="432" t="s">
        <v>86</v>
      </c>
      <c r="V43" s="433" t="s">
        <v>87</v>
      </c>
      <c r="W43" s="432" t="s">
        <v>86</v>
      </c>
      <c r="X43" s="433" t="s">
        <v>87</v>
      </c>
      <c r="Y43" s="432" t="s">
        <v>86</v>
      </c>
      <c r="Z43" s="433" t="s">
        <v>87</v>
      </c>
      <c r="BC43" s="212"/>
      <c r="BD43" s="89"/>
      <c r="BI43" s="99"/>
      <c r="BJ43" s="89"/>
    </row>
    <row r="44" spans="1:62" ht="37.5" customHeight="1">
      <c r="B44" s="141">
        <v>4001</v>
      </c>
      <c r="C44" s="141">
        <v>3171</v>
      </c>
      <c r="D44" s="430" t="s">
        <v>1534</v>
      </c>
      <c r="E44" s="143">
        <f>DSUM('P Aprob 821'!$A$1:$G$207,"S.FINAL",U79:V80)</f>
        <v>1515000</v>
      </c>
      <c r="F44" s="435">
        <f>DSUM('P Mod 823'!$A$1:$G$200,"AMPL",U79:V80)</f>
        <v>0</v>
      </c>
      <c r="G44" s="435">
        <f>DSUM('P Mod 823'!$A$1:$G$200,"REDU",U79:V80)</f>
        <v>643001.67999999993</v>
      </c>
      <c r="H44" s="143">
        <f t="shared" si="27"/>
        <v>871998.32000000007</v>
      </c>
      <c r="I44" s="143">
        <f>13000+9957.44+54279.38+54279.38+54279.38+54279.38+286127.61+75366.37+72200.96+198228.31</f>
        <v>871998.21</v>
      </c>
      <c r="J44" s="435">
        <f>DSUM('P Com 824'!$A$1:$G$172,"S.FINAL",U79:V80)</f>
        <v>871998.21</v>
      </c>
      <c r="K44" s="435">
        <f>DSUM('P Dev 825'!$A$1:$G$172,"S.FINAL",U79:V80)</f>
        <v>871998.21</v>
      </c>
      <c r="L44" s="143">
        <f t="shared" si="28"/>
        <v>0</v>
      </c>
      <c r="M44" s="435">
        <f>DSUM('P Ejer 826'!$A$1:$G$172,"S.FINAL",U79:V80)</f>
        <v>871998.21</v>
      </c>
      <c r="N44" s="143">
        <f t="shared" si="29"/>
        <v>0</v>
      </c>
      <c r="O44" s="435">
        <f>DSUM('P pag 827'!$A$1:$G$170,"S.FINAL",U79:V80)</f>
        <v>871998.21</v>
      </c>
      <c r="P44" s="143">
        <f t="shared" si="30"/>
        <v>0.11000000010244548</v>
      </c>
      <c r="Q44" s="143">
        <f t="shared" si="31"/>
        <v>0</v>
      </c>
      <c r="R44" s="143">
        <f t="shared" si="32"/>
        <v>0.11000000010244548</v>
      </c>
      <c r="S44" s="170"/>
      <c r="T44" s="170"/>
      <c r="U44" s="434">
        <v>2002</v>
      </c>
      <c r="V44" s="434">
        <v>3921</v>
      </c>
      <c r="W44" s="434">
        <v>3001</v>
      </c>
      <c r="X44" s="434">
        <v>2211</v>
      </c>
      <c r="Y44" s="434">
        <v>3001</v>
      </c>
      <c r="Z44" s="434">
        <v>3171</v>
      </c>
      <c r="BC44" s="212"/>
      <c r="BD44" s="89"/>
      <c r="BI44" s="99"/>
      <c r="BJ44" s="89"/>
    </row>
    <row r="45" spans="1:62" ht="31.95" customHeight="1">
      <c r="B45" s="141">
        <v>4001</v>
      </c>
      <c r="C45" s="141">
        <v>3271</v>
      </c>
      <c r="D45" s="430" t="s">
        <v>658</v>
      </c>
      <c r="E45" s="143">
        <f>DSUM('P Aprob 821'!$A$1:$G$207,"S.FINAL",Y53:Z54)</f>
        <v>115000</v>
      </c>
      <c r="F45" s="435">
        <f>DSUM('P Mod 823'!$A$1:$G$200,"AMPL",Y53:Z54)</f>
        <v>20436.28</v>
      </c>
      <c r="G45" s="435">
        <f>DSUM('P Mod 823'!$A$1:$G$200,"REDU",Y53:Z54)</f>
        <v>1124.52</v>
      </c>
      <c r="H45" s="143">
        <f t="shared" si="27"/>
        <v>134311.76</v>
      </c>
      <c r="I45" s="143">
        <f>50692+83619.76</f>
        <v>134311.76</v>
      </c>
      <c r="J45" s="435">
        <f>DSUM('P Com 824'!$A$1:$G$172,"S.FINAL",Y53:Z54)</f>
        <v>134311.76</v>
      </c>
      <c r="K45" s="435">
        <f>DSUM('P Dev 825'!$A$1:$G$172,"S.FINAL",Y53:Z54)</f>
        <v>134311.76</v>
      </c>
      <c r="L45" s="143">
        <f t="shared" si="28"/>
        <v>0</v>
      </c>
      <c r="M45" s="435">
        <f>DSUM('P Ejer 826'!$A$1:$G$172,"S.FINAL",Y53:Z54)</f>
        <v>134311.76</v>
      </c>
      <c r="N45" s="143">
        <f t="shared" si="29"/>
        <v>0</v>
      </c>
      <c r="O45" s="435">
        <f>DSUM('P pag 827'!$A$1:$G$170,"S.FINAL",Y53:Z54)</f>
        <v>134311.76</v>
      </c>
      <c r="P45" s="143">
        <f t="shared" si="30"/>
        <v>0</v>
      </c>
      <c r="Q45" s="143">
        <f t="shared" si="31"/>
        <v>0</v>
      </c>
      <c r="R45" s="143">
        <f t="shared" si="32"/>
        <v>0</v>
      </c>
      <c r="S45" s="170"/>
      <c r="T45" s="170"/>
      <c r="U45" s="432" t="s">
        <v>86</v>
      </c>
      <c r="V45" s="433" t="s">
        <v>87</v>
      </c>
      <c r="W45" s="432" t="s">
        <v>86</v>
      </c>
      <c r="X45" s="433" t="s">
        <v>87</v>
      </c>
      <c r="Y45" s="432" t="s">
        <v>86</v>
      </c>
      <c r="Z45" s="433" t="s">
        <v>87</v>
      </c>
      <c r="BC45" s="212"/>
      <c r="BD45" s="89"/>
      <c r="BI45" s="99"/>
      <c r="BJ45" s="89"/>
    </row>
    <row r="46" spans="1:62" s="847" customFormat="1" ht="34.200000000000003" customHeight="1">
      <c r="A46" s="90"/>
      <c r="B46" s="141">
        <v>4001</v>
      </c>
      <c r="C46" s="141">
        <v>3461</v>
      </c>
      <c r="D46" s="142" t="s">
        <v>809</v>
      </c>
      <c r="E46" s="143">
        <f>DSUM('P Aprob 821'!$A$1:$G$207,"S.FINAL",W73:X74)</f>
        <v>20000</v>
      </c>
      <c r="F46" s="435">
        <f>DSUM('P Mod 823'!$A$1:$G$200,"AMPL",W73:X74)</f>
        <v>0</v>
      </c>
      <c r="G46" s="435">
        <f>DSUM('P Mod 823'!$A$1:$G$200,"REDU",W73:X74)</f>
        <v>5000</v>
      </c>
      <c r="H46" s="143">
        <f>+E46+F46-G46</f>
        <v>15000</v>
      </c>
      <c r="I46" s="143">
        <f>1110.26+1156.6+1156.6+1156.6+1156.6+1156.6+1156.6+1156.6+1156.6+1156.6+1156.6+1156.6</f>
        <v>13832.860000000002</v>
      </c>
      <c r="J46" s="435">
        <f>DSUM('P Com 824'!$A$1:$G$172,"S.FINAL",W73:X74)</f>
        <v>13832.86</v>
      </c>
      <c r="K46" s="435">
        <f>DSUM('P Dev 825'!$A$1:$G$172,"S.FINAL",W73:X74)</f>
        <v>13832.860000000002</v>
      </c>
      <c r="L46" s="143">
        <f>+I46-K46</f>
        <v>0</v>
      </c>
      <c r="M46" s="435">
        <f>DSUM('P Ejer 826'!$A$1:$G$172,"S.FINAL",W73:X74)</f>
        <v>13832.860000000002</v>
      </c>
      <c r="N46" s="143">
        <f>+J46-K46</f>
        <v>0</v>
      </c>
      <c r="O46" s="435">
        <f>DSUM('P pag 827'!$A$1:$G$170,"S.FINAL",W73:X74)</f>
        <v>13832.86</v>
      </c>
      <c r="P46" s="143">
        <f>+H46-J46</f>
        <v>1167.1399999999994</v>
      </c>
      <c r="Q46" s="143">
        <f>+K46-O46</f>
        <v>0</v>
      </c>
      <c r="R46" s="143">
        <f>+H46-K46</f>
        <v>1167.1399999999976</v>
      </c>
      <c r="S46" s="170"/>
      <c r="T46" s="170"/>
      <c r="U46" s="434">
        <v>7001</v>
      </c>
      <c r="V46" s="434">
        <v>1211</v>
      </c>
      <c r="W46" s="434">
        <v>7001</v>
      </c>
      <c r="X46" s="434">
        <v>2461</v>
      </c>
      <c r="Y46" s="434">
        <v>4001</v>
      </c>
      <c r="Z46" s="434">
        <v>2461</v>
      </c>
      <c r="AA46" s="850"/>
      <c r="AB46" s="850"/>
      <c r="AC46" s="850"/>
      <c r="AD46" s="850"/>
      <c r="AE46" s="850"/>
      <c r="AF46" s="850"/>
      <c r="BC46" s="851"/>
      <c r="BD46" s="852"/>
      <c r="BI46" s="933"/>
      <c r="BJ46" s="852"/>
    </row>
    <row r="47" spans="1:62" ht="37.950000000000003" customHeight="1">
      <c r="A47" s="847"/>
      <c r="B47" s="417">
        <v>4001</v>
      </c>
      <c r="C47" s="417">
        <v>3571</v>
      </c>
      <c r="D47" s="142" t="s">
        <v>1538</v>
      </c>
      <c r="E47" s="143">
        <f>DSUM('P Aprob 821'!$A$1:$G$207,"S.FINAL",U81:V82)</f>
        <v>60000</v>
      </c>
      <c r="F47" s="435">
        <f>DSUM('P Mod 823'!$A$1:$G$200,"AMPL",U81:V82)</f>
        <v>0</v>
      </c>
      <c r="G47" s="435">
        <f>DSUM('P Mod 823'!$A$1:$G$200,"REDU",U81:V82)</f>
        <v>15436.28</v>
      </c>
      <c r="H47" s="143">
        <f t="shared" si="27"/>
        <v>44563.72</v>
      </c>
      <c r="I47" s="143">
        <f>14854.58+14854.58+11664.56+3190</f>
        <v>44563.72</v>
      </c>
      <c r="J47" s="435">
        <f>DSUM('P Com 824'!$A$1:$G$172,"S.FINAL",U81:V82)</f>
        <v>44563.72</v>
      </c>
      <c r="K47" s="435">
        <f>DSUM('P Dev 825'!$A$1:$G$172,"S.FINAL",U81:V82)</f>
        <v>44563.72</v>
      </c>
      <c r="L47" s="143">
        <f t="shared" si="28"/>
        <v>0</v>
      </c>
      <c r="M47" s="435">
        <f>DSUM('P Ejer 826'!$A$1:$G$172,"S.FINAL",U81:V82)</f>
        <v>44563.72</v>
      </c>
      <c r="N47" s="143">
        <f t="shared" si="29"/>
        <v>0</v>
      </c>
      <c r="O47" s="435">
        <f>DSUM('P pag 827'!$A$1:$G$170,"S.FINAL",U81:V82)</f>
        <v>44563.72</v>
      </c>
      <c r="P47" s="143">
        <f t="shared" si="30"/>
        <v>0</v>
      </c>
      <c r="Q47" s="143">
        <f t="shared" si="31"/>
        <v>0</v>
      </c>
      <c r="R47" s="143">
        <f t="shared" si="32"/>
        <v>0</v>
      </c>
      <c r="S47" s="170"/>
      <c r="T47" s="170"/>
      <c r="U47" s="432" t="s">
        <v>86</v>
      </c>
      <c r="V47" s="433" t="s">
        <v>87</v>
      </c>
      <c r="W47" s="432" t="s">
        <v>86</v>
      </c>
      <c r="X47" s="433" t="s">
        <v>87</v>
      </c>
      <c r="Y47" s="432" t="s">
        <v>86</v>
      </c>
      <c r="Z47" s="433" t="s">
        <v>87</v>
      </c>
      <c r="BD47" s="89"/>
      <c r="BI47" s="99"/>
      <c r="BJ47" s="89"/>
    </row>
    <row r="48" spans="1:62" ht="29.55" customHeight="1">
      <c r="B48" s="417">
        <v>4001</v>
      </c>
      <c r="C48" s="417">
        <v>5151</v>
      </c>
      <c r="D48" s="142" t="s">
        <v>825</v>
      </c>
      <c r="E48" s="143">
        <f>DSUM('P Aprob 821'!$A$1:$G$207,"S.FINAL",W63:X64)</f>
        <v>0</v>
      </c>
      <c r="F48" s="435">
        <f>DSUM('P Mod 823'!$A$1:$G$200,"AMPL",W63:X64)</f>
        <v>50000</v>
      </c>
      <c r="G48" s="435">
        <f>DSUM('P Mod 823'!$A$1:$G$200,"REDU",W63:X64)</f>
        <v>50.01</v>
      </c>
      <c r="H48" s="143">
        <f t="shared" si="27"/>
        <v>49949.99</v>
      </c>
      <c r="I48" s="143">
        <f>37700+12249.99</f>
        <v>49949.99</v>
      </c>
      <c r="J48" s="435">
        <f>DSUM('P Com 824'!$A$1:$G$172,"S.FINAL",W63:X64)</f>
        <v>49949.99</v>
      </c>
      <c r="K48" s="435">
        <f>DSUM('P Dev 825'!$A$1:$G$172,"S.FINAL",W63:X64)</f>
        <v>49949.99</v>
      </c>
      <c r="L48" s="143">
        <f t="shared" si="28"/>
        <v>0</v>
      </c>
      <c r="M48" s="435">
        <f>DSUM('P Ejer 826'!$A$1:$G$172,"S.FINAL",W63:X64)</f>
        <v>49949.99</v>
      </c>
      <c r="N48" s="143">
        <f t="shared" si="29"/>
        <v>0</v>
      </c>
      <c r="O48" s="435">
        <f>DSUM('P pag 827'!$A$1:$G$170,"S.FINAL",W63:X64)</f>
        <v>49949.99</v>
      </c>
      <c r="P48" s="143">
        <f t="shared" si="30"/>
        <v>0</v>
      </c>
      <c r="Q48" s="143">
        <f t="shared" si="31"/>
        <v>0</v>
      </c>
      <c r="R48" s="143">
        <f t="shared" si="32"/>
        <v>0</v>
      </c>
      <c r="S48" s="170"/>
      <c r="T48" s="170"/>
      <c r="U48" s="434">
        <v>7001</v>
      </c>
      <c r="V48" s="434">
        <v>1231</v>
      </c>
      <c r="W48" s="434">
        <v>3002</v>
      </c>
      <c r="X48" s="434">
        <v>3362</v>
      </c>
      <c r="Y48" s="434">
        <v>3002</v>
      </c>
      <c r="Z48" s="434">
        <v>2211</v>
      </c>
      <c r="BC48" s="212"/>
      <c r="BD48" s="89"/>
      <c r="BI48" s="99"/>
      <c r="BJ48" s="89"/>
    </row>
    <row r="49" spans="1:62" ht="19.5" customHeight="1">
      <c r="B49" s="417">
        <v>4001</v>
      </c>
      <c r="C49" s="417">
        <v>5971</v>
      </c>
      <c r="D49" s="703" t="s">
        <v>826</v>
      </c>
      <c r="E49" s="143">
        <f>DSUM('P Aprob 821'!$A$1:$G$207,"S.FINAL",U83:V84)</f>
        <v>740000</v>
      </c>
      <c r="F49" s="435">
        <f>DSUM('P Mod 823'!$A$1:$G$200,"AMPL",U83:V84)</f>
        <v>0</v>
      </c>
      <c r="G49" s="435">
        <f>DSUM('P Mod 823'!$A$1:$G$200,"REDU",U83:V84)</f>
        <v>429374.04</v>
      </c>
      <c r="H49" s="143">
        <f t="shared" si="27"/>
        <v>310625.96000000002</v>
      </c>
      <c r="I49" s="143">
        <f>23150.12+30682+256793.84</f>
        <v>310625.95999999996</v>
      </c>
      <c r="J49" s="435">
        <f>DSUM('P Com 824'!$A$1:$G$172,"S.FINAL",U83:V84)</f>
        <v>310625.95999999996</v>
      </c>
      <c r="K49" s="435">
        <f>DSUM('P Dev 825'!$A$1:$G$172,"S.FINAL",U83:V84)</f>
        <v>310625.95999999996</v>
      </c>
      <c r="L49" s="143">
        <f t="shared" si="28"/>
        <v>0</v>
      </c>
      <c r="M49" s="435">
        <f>DSUM('P Ejer 826'!$A$1:$G$172,"S.FINAL",U83:V84)</f>
        <v>310625.95999999996</v>
      </c>
      <c r="N49" s="143">
        <f t="shared" si="29"/>
        <v>0</v>
      </c>
      <c r="O49" s="435">
        <f>DSUM('P pag 827'!$A$1:$G$170,"S.FINAL",U83:V84)</f>
        <v>310625.96000000002</v>
      </c>
      <c r="P49" s="143">
        <f t="shared" si="30"/>
        <v>0</v>
      </c>
      <c r="Q49" s="143">
        <f t="shared" si="31"/>
        <v>0</v>
      </c>
      <c r="R49" s="143">
        <f t="shared" si="32"/>
        <v>0</v>
      </c>
      <c r="S49" s="170"/>
      <c r="T49" s="170"/>
      <c r="U49" s="432" t="s">
        <v>86</v>
      </c>
      <c r="V49" s="433" t="s">
        <v>87</v>
      </c>
      <c r="W49" s="432" t="s">
        <v>86</v>
      </c>
      <c r="X49" s="433" t="s">
        <v>87</v>
      </c>
      <c r="Y49" s="432" t="s">
        <v>86</v>
      </c>
      <c r="Z49" s="433" t="s">
        <v>87</v>
      </c>
      <c r="BC49" s="212"/>
      <c r="BD49" s="89"/>
      <c r="BI49" s="99"/>
      <c r="BJ49" s="89"/>
    </row>
    <row r="50" spans="1:62" ht="36" customHeight="1">
      <c r="B50" s="139"/>
      <c r="C50" s="139"/>
      <c r="D50" s="144"/>
      <c r="E50" s="372">
        <f t="shared" ref="E50:R50" si="33">SUM(E43:E49)</f>
        <v>2500000</v>
      </c>
      <c r="F50" s="437">
        <f t="shared" si="33"/>
        <v>70436.28</v>
      </c>
      <c r="G50" s="437">
        <f t="shared" si="33"/>
        <v>1094321.4099999999</v>
      </c>
      <c r="H50" s="437">
        <f t="shared" si="33"/>
        <v>1476114.87</v>
      </c>
      <c r="I50" s="437">
        <f t="shared" si="33"/>
        <v>1474947.6199999999</v>
      </c>
      <c r="J50" s="437">
        <f t="shared" si="33"/>
        <v>1474947.6199999999</v>
      </c>
      <c r="K50" s="437">
        <f t="shared" si="33"/>
        <v>1474947.6199999999</v>
      </c>
      <c r="L50" s="437">
        <f t="shared" si="33"/>
        <v>0</v>
      </c>
      <c r="M50" s="437">
        <f t="shared" si="33"/>
        <v>1474947.6199999999</v>
      </c>
      <c r="N50" s="437">
        <f t="shared" si="33"/>
        <v>0</v>
      </c>
      <c r="O50" s="437">
        <f t="shared" si="33"/>
        <v>1474947.6199999999</v>
      </c>
      <c r="P50" s="437">
        <f t="shared" si="33"/>
        <v>1167.2500000001019</v>
      </c>
      <c r="Q50" s="437">
        <f t="shared" si="33"/>
        <v>0</v>
      </c>
      <c r="R50" s="437">
        <f t="shared" si="33"/>
        <v>1167.2500000001</v>
      </c>
      <c r="S50" s="170"/>
      <c r="T50" s="170"/>
      <c r="U50" s="434">
        <v>2003</v>
      </c>
      <c r="V50" s="434">
        <v>2151</v>
      </c>
      <c r="W50" s="434">
        <v>3001</v>
      </c>
      <c r="X50" s="434">
        <v>3351</v>
      </c>
      <c r="Y50" s="434">
        <v>3001</v>
      </c>
      <c r="Z50" s="434">
        <v>3362</v>
      </c>
      <c r="BC50" s="212"/>
      <c r="BD50" s="89"/>
      <c r="BI50" s="99"/>
      <c r="BJ50" s="89"/>
    </row>
    <row r="51" spans="1:62" ht="36" customHeight="1">
      <c r="B51" s="238">
        <v>50</v>
      </c>
      <c r="C51" s="229" t="s">
        <v>655</v>
      </c>
      <c r="D51" s="240"/>
      <c r="E51" s="138"/>
      <c r="F51" s="436"/>
      <c r="G51" s="436"/>
      <c r="H51" s="143"/>
      <c r="I51" s="143"/>
      <c r="J51" s="436"/>
      <c r="K51" s="436"/>
      <c r="L51" s="143"/>
      <c r="M51" s="436"/>
      <c r="N51" s="138"/>
      <c r="O51" s="436"/>
      <c r="P51" s="143"/>
      <c r="Q51" s="143"/>
      <c r="R51" s="143"/>
      <c r="S51" s="170"/>
      <c r="T51" s="170"/>
      <c r="U51" s="432" t="s">
        <v>86</v>
      </c>
      <c r="V51" s="433" t="s">
        <v>87</v>
      </c>
      <c r="W51" s="432" t="s">
        <v>86</v>
      </c>
      <c r="X51" s="433" t="s">
        <v>87</v>
      </c>
      <c r="Y51" s="432" t="s">
        <v>86</v>
      </c>
      <c r="Z51" s="433" t="s">
        <v>87</v>
      </c>
      <c r="BC51" s="211"/>
      <c r="BD51" s="89"/>
      <c r="BI51" s="102">
        <v>2141</v>
      </c>
      <c r="BJ51" s="89">
        <v>0</v>
      </c>
    </row>
    <row r="52" spans="1:62" ht="33" customHeight="1">
      <c r="B52" s="238">
        <v>5001</v>
      </c>
      <c r="C52" s="229" t="s">
        <v>1285</v>
      </c>
      <c r="D52" s="142"/>
      <c r="E52" s="138"/>
      <c r="F52" s="436"/>
      <c r="G52" s="436"/>
      <c r="H52" s="143"/>
      <c r="I52" s="143"/>
      <c r="J52" s="436"/>
      <c r="K52" s="436"/>
      <c r="L52" s="138"/>
      <c r="M52" s="436"/>
      <c r="N52" s="138"/>
      <c r="O52" s="436"/>
      <c r="P52" s="143"/>
      <c r="Q52" s="143"/>
      <c r="R52" s="143"/>
      <c r="S52" s="170"/>
      <c r="T52" s="170"/>
      <c r="U52" s="434">
        <v>7001</v>
      </c>
      <c r="V52" s="434">
        <v>2991</v>
      </c>
      <c r="W52" s="434">
        <v>2003</v>
      </c>
      <c r="X52" s="434">
        <v>3691</v>
      </c>
      <c r="Y52" s="434">
        <v>3002</v>
      </c>
      <c r="Z52" s="434">
        <v>2151</v>
      </c>
      <c r="BC52" s="212"/>
      <c r="BD52" s="89"/>
      <c r="BI52" s="95">
        <v>2151</v>
      </c>
      <c r="BJ52" s="89">
        <v>11150</v>
      </c>
    </row>
    <row r="53" spans="1:62" s="847" customFormat="1" ht="33.6" customHeight="1">
      <c r="A53" s="90"/>
      <c r="B53" s="417">
        <v>5001</v>
      </c>
      <c r="C53" s="417">
        <v>1131</v>
      </c>
      <c r="D53" s="680" t="s">
        <v>647</v>
      </c>
      <c r="E53" s="143">
        <f>DSUM('P Aprob 821'!$A$1:$G$207,"S.FINAL",U90:V91)</f>
        <v>21190027.920000002</v>
      </c>
      <c r="F53" s="435">
        <f>DSUM('P Mod 823'!$A$1:$G$200,"AMPL",U90:V91)</f>
        <v>0</v>
      </c>
      <c r="G53" s="435">
        <f>DSUM('P Mod 823'!$A$1:$G$200,"REDU",U90:V91)</f>
        <v>543213.27</v>
      </c>
      <c r="H53" s="143">
        <f t="shared" ref="H53:H98" si="34">+E53+F53-G53</f>
        <v>20646814.650000002</v>
      </c>
      <c r="I53" s="143">
        <f>1660777.1+1693272.58+1693054.03+1724007.87+1733522.21+1741119.7+1737836.62+1716403.02+1722101.62+1739384.58+1742667.66+1742667.66</f>
        <v>20646814.649999999</v>
      </c>
      <c r="J53" s="435">
        <f>DSUM('P Com 824'!$A$1:$G$172,"S.FINAL",U90:V91)</f>
        <v>20646814.649999999</v>
      </c>
      <c r="K53" s="435">
        <f>DSUM('P Dev 825'!$A$1:$G$172,"S.FINAL",U90:V91)</f>
        <v>20646814.649999999</v>
      </c>
      <c r="L53" s="143">
        <f>+I53-K53</f>
        <v>0</v>
      </c>
      <c r="M53" s="435">
        <f>DSUM('P Ejer 826'!$A$1:$G$172,"S.FINAL",U90:V91)</f>
        <v>20646814.649999999</v>
      </c>
      <c r="N53" s="143">
        <f t="shared" ref="N53:N69" si="35">+J53-K53</f>
        <v>0</v>
      </c>
      <c r="O53" s="435">
        <f>DSUM('P pag 827'!$A$1:$G$170,"S.FINAL",U90:V91)</f>
        <v>20646814.649999999</v>
      </c>
      <c r="P53" s="143">
        <f t="shared" ref="P53:P69" si="36">+H53-J53</f>
        <v>0</v>
      </c>
      <c r="Q53" s="143">
        <f>+K53-O53</f>
        <v>0</v>
      </c>
      <c r="R53" s="143">
        <f t="shared" ref="R53:R69" si="37">+H53-K53</f>
        <v>0</v>
      </c>
      <c r="S53" s="170"/>
      <c r="T53" s="170"/>
      <c r="U53" s="848" t="s">
        <v>86</v>
      </c>
      <c r="V53" s="849" t="s">
        <v>87</v>
      </c>
      <c r="W53" s="848" t="s">
        <v>86</v>
      </c>
      <c r="X53" s="849" t="s">
        <v>87</v>
      </c>
      <c r="Y53" s="848" t="s">
        <v>86</v>
      </c>
      <c r="Z53" s="849" t="s">
        <v>87</v>
      </c>
      <c r="AA53" s="850"/>
      <c r="AB53" s="850"/>
      <c r="AC53" s="850"/>
      <c r="AD53" s="850"/>
      <c r="AE53" s="850"/>
      <c r="AF53" s="850"/>
      <c r="BD53" s="852"/>
      <c r="BI53" s="854"/>
      <c r="BJ53" s="852"/>
    </row>
    <row r="54" spans="1:62" ht="25.5" customHeight="1">
      <c r="A54" s="847"/>
      <c r="B54" s="417">
        <v>5001</v>
      </c>
      <c r="C54" s="417">
        <v>1311</v>
      </c>
      <c r="D54" s="680" t="s">
        <v>648</v>
      </c>
      <c r="E54" s="143">
        <f>DSUM('P Aprob 821'!$A$1:$G$207,"S.FINAL",U96:V97)</f>
        <v>741374.4</v>
      </c>
      <c r="F54" s="435">
        <f>DSUM('P Mod 823'!$A$1:$G$200,"AMPL",U96:V97)</f>
        <v>0</v>
      </c>
      <c r="G54" s="435">
        <f>DSUM('P Mod 823'!$A$1:$G$200,"REDU",U96:V97)</f>
        <v>350974.56</v>
      </c>
      <c r="H54" s="143">
        <f t="shared" si="34"/>
        <v>390399.84</v>
      </c>
      <c r="I54" s="143">
        <f>34503.95+33724.6+33582.9+33016.1+32761.04+31457.4+31457.4+31457.4+30536.35+30748.9+31882.5+32520.15</f>
        <v>387648.69</v>
      </c>
      <c r="J54" s="435">
        <f>DSUM('P Com 824'!$A$1:$G$172,"S.FINAL",U96:V97)</f>
        <v>387648.69</v>
      </c>
      <c r="K54" s="435">
        <f>DSUM('P Dev 825'!$A$1:$G$172,"S.FINAL",U96:V97)</f>
        <v>387648.69</v>
      </c>
      <c r="L54" s="143">
        <f t="shared" ref="L54:L69" si="38">+I54-K54</f>
        <v>0</v>
      </c>
      <c r="M54" s="435">
        <f>DSUM('P Ejer 826'!$A$1:$G$172,"S.FINAL",U96:V97)</f>
        <v>387648.69</v>
      </c>
      <c r="N54" s="143">
        <f t="shared" si="35"/>
        <v>0</v>
      </c>
      <c r="O54" s="435">
        <f>DSUM('P pag 827'!$A$1:$G$170,"S.FINAL",U96:V97)</f>
        <v>387648.69</v>
      </c>
      <c r="P54" s="143">
        <f t="shared" si="36"/>
        <v>2751.1500000000233</v>
      </c>
      <c r="Q54" s="143">
        <f t="shared" ref="Q54:Q69" si="39">+K54-O54</f>
        <v>0</v>
      </c>
      <c r="R54" s="143">
        <f t="shared" si="37"/>
        <v>2751.1500000000233</v>
      </c>
      <c r="S54" s="170"/>
      <c r="T54" s="170"/>
      <c r="U54" s="434">
        <v>2003</v>
      </c>
      <c r="V54" s="434">
        <v>3161</v>
      </c>
      <c r="W54" s="434">
        <v>3003</v>
      </c>
      <c r="X54" s="434">
        <v>3722</v>
      </c>
      <c r="Y54" s="434">
        <v>4001</v>
      </c>
      <c r="Z54" s="434">
        <v>3271</v>
      </c>
      <c r="BC54" s="212"/>
      <c r="BD54" s="89"/>
      <c r="BI54" s="95"/>
      <c r="BJ54" s="89"/>
    </row>
    <row r="55" spans="1:62" ht="30" customHeight="1">
      <c r="B55" s="417">
        <v>5001</v>
      </c>
      <c r="C55" s="417">
        <v>1321</v>
      </c>
      <c r="D55" s="680" t="s">
        <v>649</v>
      </c>
      <c r="E55" s="143">
        <f>DSUM('P Aprob 821'!$A$1:$G$207,"S.FINAL",U98:V99)</f>
        <v>353167.13</v>
      </c>
      <c r="F55" s="435">
        <f>DSUM('P Mod 823'!$A$1:$G$200,"AMPL",U98:V99)</f>
        <v>556105.88</v>
      </c>
      <c r="G55" s="435">
        <f>DSUM('P Mod 823'!$A$1:$G$200,"REDU",U98:V99)</f>
        <v>9272.77</v>
      </c>
      <c r="H55" s="143">
        <f t="shared" si="34"/>
        <v>900000.24</v>
      </c>
      <c r="I55" s="143">
        <f>409.38+149890.29+746567.28</f>
        <v>896866.95000000007</v>
      </c>
      <c r="J55" s="435">
        <f>DSUM('P Com 824'!$A$1:$G$172,"S.FINAL",U98:V99)</f>
        <v>896866.95</v>
      </c>
      <c r="K55" s="435">
        <f>DSUM('P Dev 825'!$A$1:$G$172,"S.FINAL",U98:V99)</f>
        <v>896866.95000000007</v>
      </c>
      <c r="L55" s="143">
        <f t="shared" si="38"/>
        <v>0</v>
      </c>
      <c r="M55" s="435">
        <f>DSUM('P Ejer 826'!$A$1:$G$172,"S.FINAL",U98:V99)</f>
        <v>896866.95000000007</v>
      </c>
      <c r="N55" s="143">
        <f t="shared" si="35"/>
        <v>0</v>
      </c>
      <c r="O55" s="435">
        <f>DSUM('P pag 827'!$A$1:$G$170,"S.FINAL",U98:V99)</f>
        <v>896866.95</v>
      </c>
      <c r="P55" s="143">
        <f t="shared" si="36"/>
        <v>3133.2900000000373</v>
      </c>
      <c r="Q55" s="143">
        <f t="shared" si="39"/>
        <v>0</v>
      </c>
      <c r="R55" s="143">
        <f t="shared" si="37"/>
        <v>3133.2899999999208</v>
      </c>
      <c r="S55" s="170"/>
      <c r="T55" s="170"/>
      <c r="U55" s="432" t="s">
        <v>86</v>
      </c>
      <c r="V55" s="433" t="s">
        <v>87</v>
      </c>
      <c r="W55" s="432" t="s">
        <v>86</v>
      </c>
      <c r="X55" s="433" t="s">
        <v>87</v>
      </c>
      <c r="Y55" s="432" t="s">
        <v>86</v>
      </c>
      <c r="Z55" s="433" t="s">
        <v>87</v>
      </c>
      <c r="BC55" s="212"/>
      <c r="BD55" s="89"/>
      <c r="BI55" s="97">
        <v>2151</v>
      </c>
      <c r="BJ55" s="89">
        <v>0</v>
      </c>
    </row>
    <row r="56" spans="1:62" ht="31.95" customHeight="1">
      <c r="B56" s="417">
        <v>5001</v>
      </c>
      <c r="C56" s="417">
        <v>1323</v>
      </c>
      <c r="D56" s="680" t="s">
        <v>650</v>
      </c>
      <c r="E56" s="143">
        <f>DSUM('P Aprob 821'!$A$1:$G$207,"S.FINAL",U100:V101)</f>
        <v>10553385.9</v>
      </c>
      <c r="F56" s="435">
        <f>DSUM('P Mod 823'!$A$1:$G$200,"AMPL",U100:V101)</f>
        <v>0</v>
      </c>
      <c r="G56" s="435">
        <f>DSUM('P Mod 823'!$A$1:$G$200,"REDU",U100:V101)</f>
        <v>250288.57</v>
      </c>
      <c r="H56" s="143">
        <f t="shared" si="34"/>
        <v>10303097.33</v>
      </c>
      <c r="I56" s="143">
        <f>13529.29+537239.47+9748377.86</f>
        <v>10299146.619999999</v>
      </c>
      <c r="J56" s="435">
        <f>DSUM('P Com 824'!$A$1:$G$172,"S.FINAL",U100:V101)</f>
        <v>10299146.619999999</v>
      </c>
      <c r="K56" s="435">
        <f>DSUM('P Dev 825'!$A$1:$G$172,"S.FINAL",U100:V101)</f>
        <v>10299146.619999999</v>
      </c>
      <c r="L56" s="143">
        <f t="shared" si="38"/>
        <v>0</v>
      </c>
      <c r="M56" s="435">
        <f>DSUM('P Ejer 826'!$A$1:$G$172,"S.FINAL",U100:V101)</f>
        <v>10299146.619999999</v>
      </c>
      <c r="N56" s="143">
        <f t="shared" si="35"/>
        <v>0</v>
      </c>
      <c r="O56" s="435">
        <f>DSUM('P pag 827'!$A$1:$G$170,"S.FINAL",U100:V101)</f>
        <v>10299146.619999999</v>
      </c>
      <c r="P56" s="143">
        <f t="shared" si="36"/>
        <v>3950.7100000008941</v>
      </c>
      <c r="Q56" s="143">
        <f t="shared" si="39"/>
        <v>0</v>
      </c>
      <c r="R56" s="143">
        <f t="shared" si="37"/>
        <v>3950.7100000008941</v>
      </c>
      <c r="S56" s="170"/>
      <c r="T56" s="170"/>
      <c r="U56" s="434">
        <v>2003</v>
      </c>
      <c r="V56" s="434">
        <v>3171</v>
      </c>
      <c r="W56" s="434">
        <v>4001</v>
      </c>
      <c r="X56" s="434">
        <v>2111</v>
      </c>
      <c r="Y56" s="434">
        <v>4001</v>
      </c>
      <c r="Z56" s="434">
        <v>3341</v>
      </c>
      <c r="BD56" s="89"/>
      <c r="BI56" s="97"/>
      <c r="BJ56" s="89"/>
    </row>
    <row r="57" spans="1:62" ht="33" customHeight="1">
      <c r="B57" s="417">
        <v>5001</v>
      </c>
      <c r="C57" s="417">
        <v>1411</v>
      </c>
      <c r="D57" s="680" t="s">
        <v>651</v>
      </c>
      <c r="E57" s="143">
        <f>DSUM('P Aprob 821'!$A$1:$G$207,"S.FINAL",U102:V103)</f>
        <v>2186560.81</v>
      </c>
      <c r="F57" s="435">
        <f>DSUM('P Mod 823'!$A$1:$G$200,"AMPL",U102:V103)</f>
        <v>0</v>
      </c>
      <c r="G57" s="435">
        <f>DSUM('P Mod 823'!$A$1:$G$200,"REDU",U102:V103)</f>
        <v>124550</v>
      </c>
      <c r="H57" s="143">
        <f t="shared" si="34"/>
        <v>2062010.81</v>
      </c>
      <c r="I57" s="143">
        <f>165579.04+168818.85+168797.06+171883.15+172832.83+173590.33+173263+171126.06+171694.24+173417.37+173744.7+173744.7</f>
        <v>2058491.3299999996</v>
      </c>
      <c r="J57" s="435">
        <f>DSUM('P Com 824'!$A$1:$G$172,"S.FINAL",U102:V103)</f>
        <v>2058491.33</v>
      </c>
      <c r="K57" s="435">
        <f>DSUM('P Dev 825'!$A$1:$G$172,"S.FINAL",U102:V103)</f>
        <v>2058491.3299999996</v>
      </c>
      <c r="L57" s="143">
        <f t="shared" si="38"/>
        <v>0</v>
      </c>
      <c r="M57" s="435">
        <f>DSUM('P Ejer 826'!$A$1:$G$172,"S.FINAL",U102:V103)</f>
        <v>2058491.33</v>
      </c>
      <c r="N57" s="143">
        <f t="shared" si="35"/>
        <v>0</v>
      </c>
      <c r="O57" s="435">
        <f>DSUM('P pag 827'!$A$1:$G$170,"S.FINAL",U102:V103)</f>
        <v>2058491.33</v>
      </c>
      <c r="P57" s="143">
        <f t="shared" si="36"/>
        <v>3519.4799999999814</v>
      </c>
      <c r="Q57" s="143">
        <f t="shared" si="39"/>
        <v>0</v>
      </c>
      <c r="R57" s="143">
        <f t="shared" si="37"/>
        <v>3519.480000000447</v>
      </c>
      <c r="S57" s="170"/>
      <c r="T57" s="170"/>
      <c r="U57" s="432" t="s">
        <v>86</v>
      </c>
      <c r="V57" s="433" t="s">
        <v>87</v>
      </c>
      <c r="W57" s="432" t="s">
        <v>86</v>
      </c>
      <c r="X57" s="433" t="s">
        <v>87</v>
      </c>
      <c r="Y57" s="432" t="s">
        <v>86</v>
      </c>
      <c r="Z57" s="433" t="s">
        <v>87</v>
      </c>
      <c r="BC57" s="212"/>
      <c r="BD57" s="89"/>
      <c r="BI57" s="100">
        <v>2161</v>
      </c>
      <c r="BJ57" s="89">
        <v>17014.38</v>
      </c>
    </row>
    <row r="58" spans="1:62" ht="36" customHeight="1">
      <c r="B58" s="417">
        <v>5001</v>
      </c>
      <c r="C58" s="417">
        <v>1421</v>
      </c>
      <c r="D58" s="680" t="s">
        <v>1516</v>
      </c>
      <c r="E58" s="143">
        <f>DSUM('P Aprob 821'!$A$1:$G$207,"S.FINAL",U104:V105)</f>
        <v>1096570.1200000001</v>
      </c>
      <c r="F58" s="435">
        <f>DSUM('P Mod 823'!$A$1:$G$200,"AMPL",U104:V105)</f>
        <v>0</v>
      </c>
      <c r="G58" s="435">
        <f>DSUM('P Mod 823'!$A$1:$G$200,"REDU",U104:V105)</f>
        <v>55620.78</v>
      </c>
      <c r="H58" s="143">
        <f t="shared" si="34"/>
        <v>1040949.3400000001</v>
      </c>
      <c r="I58" s="143">
        <f>83037.73+84662.49+84651.56+86199.23+86674.94+87054.81+86890.66+85819+86103.92+86968.05+87132.2+87132.2</f>
        <v>1032326.79</v>
      </c>
      <c r="J58" s="435">
        <f>DSUM('P Com 824'!$A$1:$G$172,"S.FINAL",U104:V105)</f>
        <v>1032326.79</v>
      </c>
      <c r="K58" s="435">
        <f>DSUM('P Dev 825'!$A$1:$G$172,"S.FINAL",U104:V105)</f>
        <v>1032326.79</v>
      </c>
      <c r="L58" s="143">
        <f t="shared" si="38"/>
        <v>0</v>
      </c>
      <c r="M58" s="435">
        <f>DSUM('P Ejer 826'!$A$1:$G$172,"S.FINAL",U104:V105)</f>
        <v>1032326.79</v>
      </c>
      <c r="N58" s="143">
        <f t="shared" si="35"/>
        <v>0</v>
      </c>
      <c r="O58" s="435">
        <f>DSUM('P pag 827'!$A$1:$G$170,"S.FINAL",U104:V105)</f>
        <v>1032326.79</v>
      </c>
      <c r="P58" s="143">
        <f t="shared" si="36"/>
        <v>8622.5500000000466</v>
      </c>
      <c r="Q58" s="143">
        <f t="shared" si="39"/>
        <v>0</v>
      </c>
      <c r="R58" s="143">
        <f t="shared" si="37"/>
        <v>8622.5500000000466</v>
      </c>
      <c r="S58" s="170"/>
      <c r="T58" s="170"/>
      <c r="U58" s="434">
        <v>2003</v>
      </c>
      <c r="V58" s="434">
        <v>3521</v>
      </c>
      <c r="W58" s="434">
        <v>4001</v>
      </c>
      <c r="X58" s="434">
        <v>2911</v>
      </c>
      <c r="Y58" s="434">
        <v>4001</v>
      </c>
      <c r="Z58" s="434">
        <v>2141</v>
      </c>
      <c r="BC58" s="212"/>
      <c r="BD58" s="89"/>
      <c r="BI58" s="94">
        <v>2211</v>
      </c>
      <c r="BJ58" s="89">
        <v>4560</v>
      </c>
    </row>
    <row r="59" spans="1:62" ht="56.25" customHeight="1">
      <c r="B59" s="141">
        <v>5001</v>
      </c>
      <c r="C59" s="141">
        <v>1431</v>
      </c>
      <c r="D59" s="142" t="s">
        <v>1517</v>
      </c>
      <c r="E59" s="143">
        <f>DSUM('P Aprob 821'!$A$1:$G$207,"S.FINAL",U106:V107)</f>
        <v>2067034.67</v>
      </c>
      <c r="F59" s="435">
        <f>DSUM('P Mod 823'!$A$1:$G$200,"AMPL",U106:V107)</f>
        <v>11384.9</v>
      </c>
      <c r="G59" s="435">
        <f>DSUM('P Mod 823'!$A$1:$G$200,"REDU",U106:V107)</f>
        <v>413025.64</v>
      </c>
      <c r="H59" s="143">
        <f t="shared" si="34"/>
        <v>1665393.9299999997</v>
      </c>
      <c r="I59" s="143">
        <f>137211.43+136897.98+136088.86+138161.16+138482.03+138912.16+139375.49+137876.79+137846.59+138982+141053.08+144506.36</f>
        <v>1665393.9300000002</v>
      </c>
      <c r="J59" s="435">
        <f>DSUM('P Com 824'!$A$1:$G$172,"S.FINAL",U106:V107)</f>
        <v>1665393.9299999997</v>
      </c>
      <c r="K59" s="435">
        <f>DSUM('P Dev 825'!$A$1:$G$172,"S.FINAL",U106:V107)</f>
        <v>1665393.9300000002</v>
      </c>
      <c r="L59" s="143">
        <f t="shared" si="38"/>
        <v>0</v>
      </c>
      <c r="M59" s="435">
        <f>DSUM('P Ejer 826'!$A$1:$G$172,"S.FINAL",U106:V107)</f>
        <v>1665393.93</v>
      </c>
      <c r="N59" s="143">
        <f t="shared" si="35"/>
        <v>0</v>
      </c>
      <c r="O59" s="435">
        <f>DSUM('P pag 827'!$A$1:$G$170,"S.FINAL",U106:V107)</f>
        <v>1665393.93</v>
      </c>
      <c r="P59" s="143">
        <f t="shared" si="36"/>
        <v>0</v>
      </c>
      <c r="Q59" s="143">
        <f t="shared" si="39"/>
        <v>0</v>
      </c>
      <c r="R59" s="143">
        <f t="shared" si="37"/>
        <v>0</v>
      </c>
      <c r="S59" s="170"/>
      <c r="T59" s="170"/>
      <c r="U59" s="432" t="s">
        <v>86</v>
      </c>
      <c r="V59" s="433" t="s">
        <v>87</v>
      </c>
      <c r="W59" s="432" t="s">
        <v>86</v>
      </c>
      <c r="X59" s="433" t="s">
        <v>87</v>
      </c>
      <c r="Y59" s="432" t="s">
        <v>86</v>
      </c>
      <c r="Z59" s="433" t="s">
        <v>87</v>
      </c>
      <c r="BC59" s="212"/>
      <c r="BD59" s="89"/>
      <c r="BI59" s="94"/>
      <c r="BJ59" s="89"/>
    </row>
    <row r="60" spans="1:62" ht="49.5" customHeight="1">
      <c r="B60" s="417">
        <v>5001</v>
      </c>
      <c r="C60" s="417">
        <v>1441</v>
      </c>
      <c r="D60" s="680" t="s">
        <v>1518</v>
      </c>
      <c r="E60" s="143">
        <f>DSUM('P Aprob 821'!$A$1:$G$207,"S.FINAL",U108:V109)</f>
        <v>2640456.88</v>
      </c>
      <c r="F60" s="435">
        <f>DSUM('P Mod 823'!$A$1:$G$200,"AMPL",U108:V109)</f>
        <v>0.47</v>
      </c>
      <c r="G60" s="435">
        <f>DSUM('P Mod 823'!$A$1:$G$200,"REDU",U108:V109)</f>
        <v>63903.69</v>
      </c>
      <c r="H60" s="143">
        <f t="shared" si="34"/>
        <v>2576553.66</v>
      </c>
      <c r="I60" s="143">
        <f>206671.89+211488.14+211760.06+215532.63+216440.7+217245.44+216924.82+214521.96+214923.63+216766.3+217121.67+217156.42</f>
        <v>2576553.6599999997</v>
      </c>
      <c r="J60" s="435">
        <f>DSUM('P Com 824'!$A$1:$G$172,"S.FINAL",U108:V109)</f>
        <v>2576553.66</v>
      </c>
      <c r="K60" s="435">
        <f>DSUM('P Dev 825'!$A$1:$G$179,"S.FINAL",U108:V109)</f>
        <v>2576553.6599999997</v>
      </c>
      <c r="L60" s="143">
        <f t="shared" si="38"/>
        <v>0</v>
      </c>
      <c r="M60" s="435">
        <f>DSUM('P Ejer 826'!$A$1:$G$172,"S.FINAL",U108:V109)</f>
        <v>2576553.6599999997</v>
      </c>
      <c r="N60" s="143">
        <f t="shared" si="35"/>
        <v>0</v>
      </c>
      <c r="O60" s="435">
        <f>DSUM('P pag 827'!$A$1:$G$170,"S.FINAL",U108:V109)</f>
        <v>2576553.66</v>
      </c>
      <c r="P60" s="143">
        <f t="shared" si="36"/>
        <v>0</v>
      </c>
      <c r="Q60" s="143">
        <f t="shared" si="39"/>
        <v>0</v>
      </c>
      <c r="R60" s="143">
        <f t="shared" si="37"/>
        <v>0</v>
      </c>
      <c r="S60" s="170"/>
      <c r="T60" s="170"/>
      <c r="U60" s="434">
        <v>7001</v>
      </c>
      <c r="V60" s="434">
        <v>3611</v>
      </c>
      <c r="W60" s="434">
        <v>3006</v>
      </c>
      <c r="X60" s="434">
        <v>2211</v>
      </c>
      <c r="Y60" s="434">
        <v>4001</v>
      </c>
      <c r="Z60" s="434">
        <v>5641</v>
      </c>
      <c r="BC60" s="212"/>
      <c r="BD60" s="89"/>
      <c r="BI60" s="97">
        <v>2211</v>
      </c>
      <c r="BJ60" s="89">
        <v>0</v>
      </c>
    </row>
    <row r="61" spans="1:62" ht="49.5" customHeight="1">
      <c r="B61" s="417">
        <v>5001</v>
      </c>
      <c r="C61" s="417">
        <v>1521</v>
      </c>
      <c r="D61" s="142" t="s">
        <v>1519</v>
      </c>
      <c r="E61" s="143">
        <f>DSUM('P Aprob 821'!$A$1:$G$207,"S.FINAL",W83:X84)</f>
        <v>3478463.33</v>
      </c>
      <c r="F61" s="435">
        <f>DSUM('P Mod 823'!$A$1:$G$200,"AMPL",W83:X84)</f>
        <v>568948.54</v>
      </c>
      <c r="G61" s="435">
        <f>DSUM('P Mod 823'!$A$1:$G$200,"REDU",W83:X84)</f>
        <v>521303.55</v>
      </c>
      <c r="H61" s="143">
        <f>+E61+F61-G61</f>
        <v>3526108.3200000003</v>
      </c>
      <c r="I61" s="143">
        <f>169950+698595.15+27631.12+38027.16+2404531.15</f>
        <v>3338734.58</v>
      </c>
      <c r="J61" s="435">
        <f>DSUM('P Com 824'!$A$1:$G$172,"S.FINAL",W83:X84)</f>
        <v>3338734.5799999996</v>
      </c>
      <c r="K61" s="435">
        <f>DSUM('P Dev 825'!$A$1:$G$179,"S.FINAL",W83:X84)</f>
        <v>3338734.58</v>
      </c>
      <c r="L61" s="143">
        <f t="shared" si="38"/>
        <v>0</v>
      </c>
      <c r="M61" s="435">
        <f>DSUM('P Ejer 826'!$A$1:$G$172,"S.FINAL",W83:X84)</f>
        <v>3338734.58</v>
      </c>
      <c r="N61" s="143">
        <f t="shared" si="35"/>
        <v>0</v>
      </c>
      <c r="O61" s="435">
        <f>DSUM('P pag 827'!$A$1:$G$170,"S.FINAL",W83:X84)</f>
        <v>3338734.58</v>
      </c>
      <c r="P61" s="143">
        <f>+H61-J61</f>
        <v>187373.74000000069</v>
      </c>
      <c r="Q61" s="143">
        <f>+K61-O61</f>
        <v>0</v>
      </c>
      <c r="R61" s="143">
        <f>+H61-K61</f>
        <v>187373.74000000022</v>
      </c>
      <c r="S61" s="170"/>
      <c r="T61" s="170"/>
      <c r="U61" s="432" t="s">
        <v>86</v>
      </c>
      <c r="V61" s="433" t="s">
        <v>87</v>
      </c>
      <c r="W61" s="432" t="s">
        <v>86</v>
      </c>
      <c r="X61" s="433" t="s">
        <v>87</v>
      </c>
      <c r="Y61" s="432" t="s">
        <v>86</v>
      </c>
      <c r="Z61" s="433" t="s">
        <v>87</v>
      </c>
      <c r="BC61" s="212"/>
      <c r="BD61" s="89"/>
      <c r="BI61" s="97">
        <v>2211</v>
      </c>
      <c r="BJ61" s="89">
        <v>0</v>
      </c>
    </row>
    <row r="62" spans="1:62" ht="45" customHeight="1">
      <c r="B62" s="417">
        <v>5001</v>
      </c>
      <c r="C62" s="417">
        <v>1541</v>
      </c>
      <c r="D62" s="142" t="s">
        <v>1889</v>
      </c>
      <c r="E62" s="143">
        <f>DSUM('P Aprob 821'!$A$1:$G$207,"S.FINAL",Y88:Z89)</f>
        <v>0</v>
      </c>
      <c r="F62" s="435">
        <f>DSUM('P Mod 823'!$A$1:$G$200,"AMPL",Y88:Z89)</f>
        <v>2100000</v>
      </c>
      <c r="G62" s="435">
        <f>DSUM('P Mod 823'!$A$1:$G$200,"REDU",Y88:Z89)</f>
        <v>0</v>
      </c>
      <c r="H62" s="143">
        <f t="shared" si="34"/>
        <v>2100000</v>
      </c>
      <c r="I62" s="143">
        <v>2070000</v>
      </c>
      <c r="J62" s="435">
        <f>DSUM('P Com 824'!$A$1:$G$172,"S.FINAL",Y88:Z89)</f>
        <v>2070000</v>
      </c>
      <c r="K62" s="435">
        <f>DSUM('P Dev 825'!$A$1:$G$179,"S.FINAL",Y88:Z89)</f>
        <v>2070000</v>
      </c>
      <c r="L62" s="143">
        <f t="shared" si="38"/>
        <v>0</v>
      </c>
      <c r="M62" s="435">
        <f>DSUM('P Ejer 826'!$A$1:$G$172,"S.FINAL",Y88:Z89)</f>
        <v>2070000</v>
      </c>
      <c r="N62" s="143">
        <f t="shared" si="35"/>
        <v>0</v>
      </c>
      <c r="O62" s="435">
        <f>DSUM('P pag 827'!$A$1:$G$170,"S.FINAL",Y88:Z89)</f>
        <v>2070000</v>
      </c>
      <c r="P62" s="143">
        <f t="shared" si="36"/>
        <v>30000</v>
      </c>
      <c r="Q62" s="143">
        <f t="shared" si="39"/>
        <v>0</v>
      </c>
      <c r="R62" s="143">
        <f t="shared" si="37"/>
        <v>30000</v>
      </c>
      <c r="S62" s="170"/>
      <c r="T62" s="170"/>
      <c r="U62" s="434">
        <v>2003</v>
      </c>
      <c r="V62" s="434">
        <v>3831</v>
      </c>
      <c r="W62" s="434">
        <v>4001</v>
      </c>
      <c r="X62" s="434">
        <v>3362</v>
      </c>
      <c r="Y62" s="434">
        <v>4001</v>
      </c>
      <c r="Z62" s="434">
        <v>2461</v>
      </c>
      <c r="BC62" s="212"/>
      <c r="BD62" s="89"/>
      <c r="BI62" s="97"/>
      <c r="BJ62" s="89"/>
    </row>
    <row r="63" spans="1:62" ht="34.200000000000003" customHeight="1">
      <c r="B63" s="417">
        <v>5001</v>
      </c>
      <c r="C63" s="417">
        <v>1543</v>
      </c>
      <c r="D63" s="680" t="s">
        <v>1520</v>
      </c>
      <c r="E63" s="143">
        <f>DSUM('P Aprob 821'!$A$1:$G$207,"S.FINAL",U114:V115)</f>
        <v>300000</v>
      </c>
      <c r="F63" s="435">
        <f>DSUM('P Mod 823'!$A$1:$G$200,"AMPL",U114:V115)</f>
        <v>0</v>
      </c>
      <c r="G63" s="435">
        <f>DSUM('P Mod 823'!$A$1:$G$200,"REDU",U114:V115)</f>
        <v>236689.36</v>
      </c>
      <c r="H63" s="143">
        <f t="shared" si="34"/>
        <v>63310.640000000014</v>
      </c>
      <c r="I63" s="143">
        <v>63310.64</v>
      </c>
      <c r="J63" s="435">
        <f>DSUM('P Com 824'!$A$1:$G$172,"S.FINAL",U114:V115)</f>
        <v>63310.640000000014</v>
      </c>
      <c r="K63" s="435">
        <f>DSUM('P Dev 825'!$A$1:$G$179,"S.FINAL",U114:V115)</f>
        <v>63310.64</v>
      </c>
      <c r="L63" s="143">
        <f t="shared" si="38"/>
        <v>0</v>
      </c>
      <c r="M63" s="435">
        <f>DSUM('P Ejer 826'!$A$1:$G$172,"S.FINAL",U114:V115)</f>
        <v>63310.64</v>
      </c>
      <c r="N63" s="143">
        <f t="shared" si="35"/>
        <v>0</v>
      </c>
      <c r="O63" s="435">
        <f>DSUM('P pag 827'!$A$1:$G$170,"S.FINAL",U114:V115)</f>
        <v>63310.64</v>
      </c>
      <c r="P63" s="143">
        <f t="shared" si="36"/>
        <v>0</v>
      </c>
      <c r="Q63" s="143">
        <f t="shared" si="39"/>
        <v>0</v>
      </c>
      <c r="R63" s="143">
        <f t="shared" si="37"/>
        <v>0</v>
      </c>
      <c r="S63" s="170"/>
      <c r="T63" s="170"/>
      <c r="U63" s="432" t="s">
        <v>86</v>
      </c>
      <c r="V63" s="433" t="s">
        <v>87</v>
      </c>
      <c r="W63" s="432" t="s">
        <v>86</v>
      </c>
      <c r="X63" s="433" t="s">
        <v>87</v>
      </c>
      <c r="Y63" s="432" t="s">
        <v>86</v>
      </c>
      <c r="Z63" s="433" t="s">
        <v>87</v>
      </c>
      <c r="BC63" s="212"/>
      <c r="BD63" s="89"/>
      <c r="BI63" s="100">
        <v>2211</v>
      </c>
      <c r="BJ63" s="89">
        <v>45267.869999999995</v>
      </c>
    </row>
    <row r="64" spans="1:62" ht="45.6" customHeight="1">
      <c r="B64" s="417">
        <v>5001</v>
      </c>
      <c r="C64" s="417">
        <v>1544</v>
      </c>
      <c r="D64" s="142" t="s">
        <v>1521</v>
      </c>
      <c r="E64" s="143">
        <f>DSUM('P Aprob 821'!$A$1:$G$207,"S.FINAL",U116:V117)</f>
        <v>24528000</v>
      </c>
      <c r="F64" s="435">
        <f>DSUM('P Mod 823'!$A$1:$G$200,"AMPL",U116:V117)</f>
        <v>45000</v>
      </c>
      <c r="G64" s="435">
        <f>DSUM('P Mod 823'!$A$1:$G$200,"REDU",U116:V117)</f>
        <v>972100</v>
      </c>
      <c r="H64" s="143">
        <f t="shared" si="34"/>
        <v>23600900</v>
      </c>
      <c r="I64" s="143">
        <f>1896750+1882000+1895000+1942750+1978900+2000250+1992000+1959000+1983750+2016750+2026250+2027500</f>
        <v>23600900</v>
      </c>
      <c r="J64" s="435">
        <f>DSUM('P Com 824'!$A$1:$G$172,"S.FINAL",U116:V117)</f>
        <v>23600900</v>
      </c>
      <c r="K64" s="435">
        <f>DSUM('P Dev 825'!$A$1:$G$179,"S.FINAL",U116:V117)</f>
        <v>23600900</v>
      </c>
      <c r="L64" s="143">
        <f t="shared" si="38"/>
        <v>0</v>
      </c>
      <c r="M64" s="435">
        <f>DSUM('P Ejer 826'!$A$1:$G$172,"S.FINAL",U116:V117)</f>
        <v>23600900</v>
      </c>
      <c r="N64" s="143">
        <f t="shared" si="35"/>
        <v>0</v>
      </c>
      <c r="O64" s="435">
        <f>DSUM('P pag 827'!$A$1:$G$170,"S.FINAL",U116:V117)</f>
        <v>23600900</v>
      </c>
      <c r="P64" s="143">
        <f t="shared" si="36"/>
        <v>0</v>
      </c>
      <c r="Q64" s="143">
        <f t="shared" si="39"/>
        <v>0</v>
      </c>
      <c r="R64" s="143">
        <f t="shared" si="37"/>
        <v>0</v>
      </c>
      <c r="S64" s="170"/>
      <c r="T64" s="170"/>
      <c r="U64" s="434">
        <v>7001</v>
      </c>
      <c r="V64" s="434">
        <v>3851</v>
      </c>
      <c r="W64" s="434">
        <v>4001</v>
      </c>
      <c r="X64" s="434">
        <v>5151</v>
      </c>
      <c r="Y64" s="434">
        <v>4001</v>
      </c>
      <c r="Z64" s="434">
        <v>5911</v>
      </c>
      <c r="BC64" s="212"/>
      <c r="BD64" s="89"/>
      <c r="BI64" s="102">
        <v>2211</v>
      </c>
      <c r="BJ64" s="89">
        <v>0</v>
      </c>
    </row>
    <row r="65" spans="2:62" ht="47.4" customHeight="1">
      <c r="B65" s="417">
        <v>5001</v>
      </c>
      <c r="C65" s="417">
        <v>1547</v>
      </c>
      <c r="D65" s="142" t="s">
        <v>1890</v>
      </c>
      <c r="E65" s="143">
        <f>DSUM('P Aprob 821'!$A$1:$G$207,"S.FINAL",Y69:Z70)</f>
        <v>0</v>
      </c>
      <c r="F65" s="435">
        <f>DSUM('P Mod 823'!$A$1:$G$200,"AMPL",Y69:Z70)</f>
        <v>1635000</v>
      </c>
      <c r="G65" s="435">
        <f>DSUM('P Mod 823'!$A$1:$G$200,"REDU",Y69:Z70)</f>
        <v>22500</v>
      </c>
      <c r="H65" s="143">
        <f t="shared" si="34"/>
        <v>1612500</v>
      </c>
      <c r="I65" s="143">
        <v>1612500</v>
      </c>
      <c r="J65" s="435">
        <f>DSUM('P Com 824'!$A$1:$G$172,"S.FINAL",Y69:Z70)</f>
        <v>1612500</v>
      </c>
      <c r="K65" s="435">
        <f>DSUM('P Dev 825'!$A$1:$G$179,"S.FINAL",Y69:Z70)</f>
        <v>1612500</v>
      </c>
      <c r="L65" s="143">
        <f t="shared" si="38"/>
        <v>0</v>
      </c>
      <c r="M65" s="435">
        <f>DSUM('P Ejer 826'!$A$1:$G$172,"S.FINAL",Y69:Z70)</f>
        <v>1612500</v>
      </c>
      <c r="N65" s="143">
        <f t="shared" si="35"/>
        <v>0</v>
      </c>
      <c r="O65" s="435">
        <f>DSUM('P pag 827'!$A$1:$G$170,"S.FINAL",Y69:Z70)</f>
        <v>1612500</v>
      </c>
      <c r="P65" s="143">
        <f t="shared" si="36"/>
        <v>0</v>
      </c>
      <c r="Q65" s="143">
        <f t="shared" si="39"/>
        <v>0</v>
      </c>
      <c r="R65" s="143">
        <f t="shared" si="37"/>
        <v>0</v>
      </c>
      <c r="S65" s="170"/>
      <c r="T65" s="170"/>
      <c r="U65" s="432" t="s">
        <v>86</v>
      </c>
      <c r="V65" s="433" t="s">
        <v>87</v>
      </c>
      <c r="W65" s="432" t="s">
        <v>86</v>
      </c>
      <c r="X65" s="433" t="s">
        <v>87</v>
      </c>
      <c r="Y65" s="432" t="s">
        <v>86</v>
      </c>
      <c r="Z65" s="433" t="s">
        <v>87</v>
      </c>
      <c r="BC65" s="212"/>
      <c r="BD65" s="89"/>
      <c r="BI65" s="102"/>
      <c r="BJ65" s="89"/>
    </row>
    <row r="66" spans="2:62" ht="37.5" customHeight="1">
      <c r="B66" s="417">
        <v>5001</v>
      </c>
      <c r="C66" s="417">
        <v>1591</v>
      </c>
      <c r="D66" s="142" t="s">
        <v>1522</v>
      </c>
      <c r="E66" s="143">
        <f>DSUM('P Aprob 821'!$A$1:$G$207,"S.FINAL",U118:V119)</f>
        <v>49262435.399999999</v>
      </c>
      <c r="F66" s="435">
        <f>DSUM('P Mod 823'!$A$1:$G$200,"AMPL",U118:V119)</f>
        <v>0</v>
      </c>
      <c r="G66" s="435">
        <f>DSUM('P Mod 823'!$A$1:$G$200,"REDU",U118:V119)</f>
        <v>828499.4</v>
      </c>
      <c r="H66" s="143">
        <f t="shared" si="34"/>
        <v>48433936</v>
      </c>
      <c r="I66" s="143">
        <f>3876703+4032203+4029203+4086203+4073203+4073203+4073203+4041203+4025203+4041203+4041203+4041203</f>
        <v>48433936</v>
      </c>
      <c r="J66" s="435">
        <f>DSUM('P Com 824'!$A$1:$G$172,"S.FINAL",U118:V119)</f>
        <v>48433936</v>
      </c>
      <c r="K66" s="435">
        <f>DSUM('P Dev 825'!$A$1:$G$179,"S.FINAL",U118:V119)</f>
        <v>48433936</v>
      </c>
      <c r="L66" s="143">
        <f t="shared" si="38"/>
        <v>0</v>
      </c>
      <c r="M66" s="435">
        <f>DSUM('P Ejer 826'!$A$1:$G$172,"S.FINAL",U118:V119)</f>
        <v>48433936</v>
      </c>
      <c r="N66" s="143">
        <f t="shared" si="35"/>
        <v>0</v>
      </c>
      <c r="O66" s="435">
        <f>DSUM('P pag 827'!$A$1:$G$170,"S.FINAL",U118:V119)</f>
        <v>48433936</v>
      </c>
      <c r="P66" s="143">
        <f t="shared" si="36"/>
        <v>0</v>
      </c>
      <c r="Q66" s="143">
        <f t="shared" si="39"/>
        <v>0</v>
      </c>
      <c r="R66" s="143">
        <f t="shared" si="37"/>
        <v>0</v>
      </c>
      <c r="S66" s="170"/>
      <c r="T66" s="170"/>
      <c r="U66" s="434">
        <v>3001</v>
      </c>
      <c r="V66" s="434">
        <v>2111</v>
      </c>
      <c r="W66" s="434">
        <v>3002</v>
      </c>
      <c r="X66" s="434">
        <v>3831</v>
      </c>
      <c r="Y66" s="434">
        <v>4001</v>
      </c>
      <c r="Z66" s="434">
        <v>3511</v>
      </c>
      <c r="BC66" s="212"/>
      <c r="BD66" s="89"/>
      <c r="BI66" s="102"/>
      <c r="BJ66" s="89"/>
    </row>
    <row r="67" spans="2:62" ht="33" customHeight="1">
      <c r="B67" s="417">
        <v>5001</v>
      </c>
      <c r="C67" s="417">
        <v>1599</v>
      </c>
      <c r="D67" s="142" t="s">
        <v>1596</v>
      </c>
      <c r="E67" s="143">
        <f>DSUM('P Aprob 821'!$A$1:$G$207,"S.FINAL",Y77:Z78)</f>
        <v>490500</v>
      </c>
      <c r="F67" s="435">
        <f>DSUM('P Mod 823'!$A$1:$G$200,"AMPL",Y77:Z78)</f>
        <v>358420</v>
      </c>
      <c r="G67" s="435">
        <f>DSUM('P Mod 823'!$A$1:$G$200,"REDU",Y77:Z78)</f>
        <v>8000</v>
      </c>
      <c r="H67" s="143">
        <f t="shared" si="34"/>
        <v>840920</v>
      </c>
      <c r="I67" s="143">
        <f>31050+62400+63600+64020+64350+64200+63300+105750+107250+107500+107500</f>
        <v>840920</v>
      </c>
      <c r="J67" s="435">
        <f>DSUM('P Com 824'!$A$1:$G$172,"S.FINAL",Y77:Z78)</f>
        <v>840920</v>
      </c>
      <c r="K67" s="435">
        <f>DSUM('P Dev 825'!$A$1:$G$172,"S.FINAL",Y77:Z78)</f>
        <v>840920</v>
      </c>
      <c r="L67" s="143">
        <f t="shared" si="38"/>
        <v>0</v>
      </c>
      <c r="M67" s="435">
        <f>DSUM('P Ejer 826'!$A$1:$G$172,"S.FINAL",Y77:Z78)</f>
        <v>840920</v>
      </c>
      <c r="N67" s="143">
        <f t="shared" si="35"/>
        <v>0</v>
      </c>
      <c r="O67" s="435">
        <f>DSUM('P pag 827'!$A$1:$G$170,"S.FINAL",Y77:Z78)</f>
        <v>840920</v>
      </c>
      <c r="P67" s="143">
        <f t="shared" si="36"/>
        <v>0</v>
      </c>
      <c r="Q67" s="143">
        <f t="shared" si="39"/>
        <v>0</v>
      </c>
      <c r="R67" s="143">
        <f t="shared" si="37"/>
        <v>0</v>
      </c>
      <c r="S67" s="170"/>
      <c r="T67" s="170"/>
      <c r="U67" s="432" t="s">
        <v>86</v>
      </c>
      <c r="V67" s="433" t="s">
        <v>87</v>
      </c>
      <c r="W67" s="432" t="s">
        <v>86</v>
      </c>
      <c r="X67" s="433" t="s">
        <v>87</v>
      </c>
      <c r="Y67" s="432" t="s">
        <v>86</v>
      </c>
      <c r="Z67" s="433" t="s">
        <v>87</v>
      </c>
      <c r="BC67" s="212"/>
      <c r="BD67" s="89"/>
      <c r="BI67" s="102">
        <v>2211</v>
      </c>
      <c r="BJ67" s="89">
        <v>40</v>
      </c>
    </row>
    <row r="68" spans="2:62" ht="36.75" customHeight="1">
      <c r="B68" s="417">
        <v>5001</v>
      </c>
      <c r="C68" s="417">
        <v>3981</v>
      </c>
      <c r="D68" s="680" t="s">
        <v>652</v>
      </c>
      <c r="E68" s="143">
        <f>DSUM('P Aprob 821'!$A$1:$G$207,"S.FINAL",U120:V121)</f>
        <v>3348828.68</v>
      </c>
      <c r="F68" s="435">
        <f>DSUM('P Mod 823'!$A$1:$G$200,"AMPL",U120:V121)</f>
        <v>189490.86000000002</v>
      </c>
      <c r="G68" s="435">
        <f>DSUM('P Mod 823'!$A$1:$G$200,"REDU",U120:V121)</f>
        <v>0</v>
      </c>
      <c r="H68" s="143">
        <f t="shared" si="34"/>
        <v>3538319.54</v>
      </c>
      <c r="I68" s="143">
        <f>224061.72+230167.2+231396.89+323761.5+236472.19+241808.11+236960.92+234340.9+236020.23+238060.09+302977.28+800630.36</f>
        <v>3536657.3899999992</v>
      </c>
      <c r="J68" s="435">
        <f>DSUM('P Com 824'!$A$1:$G$172,"S.FINAL",U120:V121)</f>
        <v>3536657.39</v>
      </c>
      <c r="K68" s="435">
        <f>DSUM('P Dev 825'!$A$1:$G$172,"S.FINAL",U120:V121)</f>
        <v>3536657.3899999992</v>
      </c>
      <c r="L68" s="143">
        <f t="shared" si="38"/>
        <v>0</v>
      </c>
      <c r="M68" s="435">
        <f>DSUM('P Ejer 826'!$A$1:$G$172,"S.FINAL",U120:V121)</f>
        <v>3536657.3899999997</v>
      </c>
      <c r="N68" s="143">
        <f t="shared" si="35"/>
        <v>0</v>
      </c>
      <c r="O68" s="435">
        <f>DSUM('P pag 827'!$A$1:$G$170,"S.FINAL",U120:V121)</f>
        <v>3536657.39</v>
      </c>
      <c r="P68" s="143">
        <f t="shared" si="36"/>
        <v>1662.1499999999069</v>
      </c>
      <c r="Q68" s="143">
        <f t="shared" si="39"/>
        <v>0</v>
      </c>
      <c r="R68" s="143">
        <f t="shared" si="37"/>
        <v>1662.1500000008382</v>
      </c>
      <c r="S68" s="170"/>
      <c r="T68" s="170"/>
      <c r="U68" s="434">
        <v>3001</v>
      </c>
      <c r="V68" s="434">
        <v>3831</v>
      </c>
      <c r="W68" s="434">
        <v>3004</v>
      </c>
      <c r="X68" s="434">
        <v>2111</v>
      </c>
      <c r="Y68" s="434">
        <v>5002</v>
      </c>
      <c r="Z68" s="434">
        <v>2121</v>
      </c>
      <c r="BC68" s="212"/>
      <c r="BD68" s="89"/>
      <c r="BI68" s="100">
        <v>2231</v>
      </c>
      <c r="BJ68" s="89">
        <v>0</v>
      </c>
    </row>
    <row r="69" spans="2:62" ht="31.95" customHeight="1">
      <c r="B69" s="417">
        <v>5001</v>
      </c>
      <c r="C69" s="417">
        <v>3982</v>
      </c>
      <c r="D69" s="680" t="s">
        <v>734</v>
      </c>
      <c r="E69" s="143">
        <f>DSUM('P Aprob 821'!$A$1:$G$207,"S.FINAL",U122:V123)</f>
        <v>4508731.9800000004</v>
      </c>
      <c r="F69" s="435">
        <f>DSUM('P Mod 823'!$A$1:$G$200,"AMPL",U122:V123)</f>
        <v>0</v>
      </c>
      <c r="G69" s="435">
        <f>DSUM('P Mod 823'!$A$1:$G$200,"REDU",U122:V123)</f>
        <v>437389.26</v>
      </c>
      <c r="H69" s="143">
        <f t="shared" si="34"/>
        <v>4071342.7200000007</v>
      </c>
      <c r="I69" s="143">
        <v>4071342.72</v>
      </c>
      <c r="J69" s="435">
        <f>DSUM('P Com 824'!$A$1:$G$172,"S.FINAL",U122:V123)</f>
        <v>4071342.7200000007</v>
      </c>
      <c r="K69" s="435">
        <f>DSUM('P Dev 825'!$A$1:$G$172,"S.FINAL",U122:V123)</f>
        <v>4071342.72</v>
      </c>
      <c r="L69" s="143">
        <f t="shared" si="38"/>
        <v>0</v>
      </c>
      <c r="M69" s="435">
        <f>DSUM('P Ejer 826'!$A$1:$G$172,"S.FINAL",U122:V123)</f>
        <v>4071342.72</v>
      </c>
      <c r="N69" s="143">
        <f t="shared" si="35"/>
        <v>0</v>
      </c>
      <c r="O69" s="435">
        <f>DSUM('P pag 827'!$A$1:$G$170,"S.FINAL",U122:V123)</f>
        <v>4071342.72</v>
      </c>
      <c r="P69" s="143">
        <f t="shared" si="36"/>
        <v>0</v>
      </c>
      <c r="Q69" s="143">
        <f t="shared" si="39"/>
        <v>0</v>
      </c>
      <c r="R69" s="143">
        <f t="shared" si="37"/>
        <v>0</v>
      </c>
      <c r="S69" s="170"/>
      <c r="T69" s="170"/>
      <c r="U69" s="432" t="s">
        <v>86</v>
      </c>
      <c r="V69" s="433" t="s">
        <v>87</v>
      </c>
      <c r="W69" s="432" t="s">
        <v>86</v>
      </c>
      <c r="X69" s="433" t="s">
        <v>87</v>
      </c>
      <c r="Y69" s="432" t="s">
        <v>86</v>
      </c>
      <c r="Z69" s="433" t="s">
        <v>87</v>
      </c>
      <c r="BC69" s="212"/>
      <c r="BD69" s="89"/>
      <c r="BI69" s="100">
        <v>2419</v>
      </c>
      <c r="BJ69" s="89">
        <v>1500</v>
      </c>
    </row>
    <row r="70" spans="2:62" ht="40.950000000000003" customHeight="1">
      <c r="B70" s="238">
        <v>5002</v>
      </c>
      <c r="C70" s="229" t="s">
        <v>654</v>
      </c>
      <c r="D70" s="140"/>
      <c r="E70" s="138"/>
      <c r="F70" s="436"/>
      <c r="G70" s="436"/>
      <c r="H70" s="143"/>
      <c r="I70" s="143"/>
      <c r="J70" s="436"/>
      <c r="K70" s="436"/>
      <c r="L70" s="143"/>
      <c r="M70" s="436"/>
      <c r="N70" s="138"/>
      <c r="O70" s="436"/>
      <c r="P70" s="143"/>
      <c r="Q70" s="143"/>
      <c r="R70" s="143"/>
      <c r="S70" s="170"/>
      <c r="T70" s="170"/>
      <c r="U70" s="434">
        <v>3002</v>
      </c>
      <c r="V70" s="434">
        <v>3831</v>
      </c>
      <c r="W70" s="434">
        <v>3004</v>
      </c>
      <c r="X70" s="434">
        <v>3722</v>
      </c>
      <c r="Y70" s="434">
        <v>5001</v>
      </c>
      <c r="Z70" s="434">
        <v>1547</v>
      </c>
      <c r="BC70" s="212"/>
      <c r="BD70" s="89"/>
      <c r="BI70" s="100">
        <v>2451</v>
      </c>
      <c r="BJ70" s="89">
        <v>-1500</v>
      </c>
    </row>
    <row r="71" spans="2:62" ht="43.95" customHeight="1">
      <c r="B71" s="417">
        <v>5002</v>
      </c>
      <c r="C71" s="417">
        <v>2111</v>
      </c>
      <c r="D71" s="430" t="s">
        <v>632</v>
      </c>
      <c r="E71" s="143">
        <f>DSUM('P Aprob 821'!$A$1:$G$207,"S.FINAL",U124:V125)</f>
        <v>634000</v>
      </c>
      <c r="F71" s="435">
        <f>DSUM('P Mod 823'!$A$1:$G$200,"AMPL",U124:V125)</f>
        <v>10000</v>
      </c>
      <c r="G71" s="435">
        <f>DSUM('P Mod 823'!$A$1:$G$200,"REDU",U124:V125)</f>
        <v>282641.45999999996</v>
      </c>
      <c r="H71" s="143">
        <f t="shared" si="34"/>
        <v>361358.54000000004</v>
      </c>
      <c r="I71" s="143">
        <f>19961.28+82592+3463.01+11342.25+83511.78+5558.63+35605.16+119324.31</f>
        <v>361358.42000000004</v>
      </c>
      <c r="J71" s="435">
        <f>DSUM('P Com 824'!$A$1:$G$172,"S.FINAL",U124:V125)</f>
        <v>361358.42000000004</v>
      </c>
      <c r="K71" s="435">
        <f>DSUM('P Dev 825'!$A$1:$G$172,"S.FINAL",U124:V125)</f>
        <v>361358.42000000004</v>
      </c>
      <c r="L71" s="143">
        <f t="shared" ref="L71:L140" si="40">+I71-K71</f>
        <v>0</v>
      </c>
      <c r="M71" s="435">
        <f>DSUM('P Ejer 826'!$A$1:$G$172,"S.FINAL",U124:V125)</f>
        <v>361358.42000000004</v>
      </c>
      <c r="N71" s="143">
        <f t="shared" ref="N71:N140" si="41">+J71-K71</f>
        <v>0</v>
      </c>
      <c r="O71" s="435">
        <f>DSUM('P pag 827'!$A$1:$G$170,"S.FINAL",U124:V125)</f>
        <v>361358.42</v>
      </c>
      <c r="P71" s="143">
        <f t="shared" ref="P71:P140" si="42">+H71-J71</f>
        <v>0.11999999999534339</v>
      </c>
      <c r="Q71" s="143">
        <f t="shared" ref="Q71:Q107" si="43">+K71-O71</f>
        <v>0</v>
      </c>
      <c r="R71" s="143">
        <f t="shared" ref="R71:R140" si="44">+H71-K71</f>
        <v>0.11999999999534339</v>
      </c>
      <c r="S71" s="170"/>
      <c r="T71" s="170"/>
      <c r="U71" s="432" t="s">
        <v>86</v>
      </c>
      <c r="V71" s="433" t="s">
        <v>87</v>
      </c>
      <c r="W71" s="432" t="s">
        <v>86</v>
      </c>
      <c r="X71" s="433" t="s">
        <v>87</v>
      </c>
      <c r="Y71" s="432" t="s">
        <v>86</v>
      </c>
      <c r="Z71" s="433" t="s">
        <v>87</v>
      </c>
      <c r="BC71" s="212"/>
      <c r="BD71" s="89"/>
      <c r="BI71" s="100"/>
      <c r="BJ71" s="89"/>
    </row>
    <row r="72" spans="2:62" ht="25.95" customHeight="1">
      <c r="B72" s="417">
        <v>5002</v>
      </c>
      <c r="C72" s="417">
        <v>2121</v>
      </c>
      <c r="D72" s="430" t="s">
        <v>1824</v>
      </c>
      <c r="E72" s="143">
        <f>DSUM('P Aprob 821'!$A$1:$G$207,"S.FINAL",Y67:Z68)</f>
        <v>0</v>
      </c>
      <c r="F72" s="435">
        <f>DSUM('P Mod 823'!$A$1:$G$200,"AMPL",Y67:Z68)</f>
        <v>6264</v>
      </c>
      <c r="G72" s="435">
        <f>DSUM('P Mod 823'!$A$1:$G$200,"REDU",Y67:Z68)</f>
        <v>0</v>
      </c>
      <c r="H72" s="143">
        <f t="shared" si="34"/>
        <v>6264</v>
      </c>
      <c r="I72" s="143">
        <v>6264</v>
      </c>
      <c r="J72" s="435">
        <f>DSUM('P Com 824'!$A$1:$G$172,"S.FINAL",Y67:Z68)</f>
        <v>6264</v>
      </c>
      <c r="K72" s="435">
        <f>DSUM('P Dev 825'!$A$1:$G$172,"S.FINAL",Y67:Z68)</f>
        <v>6264</v>
      </c>
      <c r="L72" s="143">
        <f t="shared" si="40"/>
        <v>0</v>
      </c>
      <c r="M72" s="435">
        <f>DSUM('P Ejer 826'!$A$1:$G$172,"S.FINAL",Y67:Z68)</f>
        <v>6264</v>
      </c>
      <c r="N72" s="143">
        <f t="shared" si="41"/>
        <v>0</v>
      </c>
      <c r="O72" s="435">
        <f>DSUM('P pag 827'!$A$1:$G$170,"S.FINAL",Y67:Z68)</f>
        <v>6264</v>
      </c>
      <c r="P72" s="143">
        <f t="shared" si="42"/>
        <v>0</v>
      </c>
      <c r="Q72" s="143">
        <f t="shared" si="43"/>
        <v>0</v>
      </c>
      <c r="R72" s="143">
        <f t="shared" si="44"/>
        <v>0</v>
      </c>
      <c r="S72" s="170"/>
      <c r="T72" s="170"/>
      <c r="U72" s="434">
        <v>3003</v>
      </c>
      <c r="V72" s="434">
        <v>1231</v>
      </c>
      <c r="W72" s="434">
        <v>4001</v>
      </c>
      <c r="X72" s="434">
        <v>2141</v>
      </c>
      <c r="Y72" s="434">
        <v>4001</v>
      </c>
      <c r="Z72" s="434">
        <v>5211</v>
      </c>
      <c r="BC72" s="212"/>
      <c r="BD72" s="89"/>
      <c r="BI72" s="100"/>
      <c r="BJ72" s="89"/>
    </row>
    <row r="73" spans="2:62" ht="23.55" customHeight="1">
      <c r="B73" s="141">
        <v>5002</v>
      </c>
      <c r="C73" s="141">
        <v>2141</v>
      </c>
      <c r="D73" s="142" t="s">
        <v>1523</v>
      </c>
      <c r="E73" s="143">
        <f>DSUM('P Aprob 821'!$A$1:$G$207,"S.FINAL",U126:V127)</f>
        <v>305000</v>
      </c>
      <c r="F73" s="435">
        <f>DSUM('P Mod 823'!$A$1:$G$200,"AMPL",U126:V127)</f>
        <v>0</v>
      </c>
      <c r="G73" s="435">
        <f>DSUM('P Mod 823'!$A$1:$G$200,"REDU",U126:V127)</f>
        <v>200000</v>
      </c>
      <c r="H73" s="143">
        <f t="shared" si="34"/>
        <v>105000</v>
      </c>
      <c r="I73" s="143">
        <f>17058.96+87496.48</f>
        <v>104555.44</v>
      </c>
      <c r="J73" s="435">
        <f>DSUM('P Com 824'!$A$1:$G$172,"S.FINAL",U126:V127)</f>
        <v>104555.44</v>
      </c>
      <c r="K73" s="435">
        <f>DSUM('P Dev 825'!$A$1:$G$172,"S.FINAL",U126:V127)</f>
        <v>104555.44</v>
      </c>
      <c r="L73" s="143">
        <f t="shared" si="40"/>
        <v>0</v>
      </c>
      <c r="M73" s="435">
        <f>DSUM('P Ejer 826'!$A$1:$G$172,"S.FINAL",U126:V127)</f>
        <v>104555.44</v>
      </c>
      <c r="N73" s="143">
        <f t="shared" si="41"/>
        <v>0</v>
      </c>
      <c r="O73" s="435">
        <f>DSUM('P pag 827'!$A$1:$G$170,"S.FINAL",U126:V127)</f>
        <v>104555.44</v>
      </c>
      <c r="P73" s="143">
        <f t="shared" si="42"/>
        <v>444.55999999999767</v>
      </c>
      <c r="Q73" s="143">
        <f t="shared" si="43"/>
        <v>0</v>
      </c>
      <c r="R73" s="143">
        <f t="shared" si="44"/>
        <v>444.55999999999767</v>
      </c>
      <c r="S73" s="170"/>
      <c r="T73" s="170"/>
      <c r="U73" s="432" t="s">
        <v>86</v>
      </c>
      <c r="V73" s="433" t="s">
        <v>87</v>
      </c>
      <c r="W73" s="432" t="s">
        <v>86</v>
      </c>
      <c r="X73" s="433" t="s">
        <v>87</v>
      </c>
      <c r="BC73" s="212"/>
      <c r="BD73" s="89"/>
      <c r="BI73" s="100">
        <v>2461</v>
      </c>
      <c r="BJ73" s="89">
        <v>1995.01</v>
      </c>
    </row>
    <row r="74" spans="2:62" ht="27" customHeight="1">
      <c r="B74" s="417">
        <v>5002</v>
      </c>
      <c r="C74" s="417">
        <v>2152</v>
      </c>
      <c r="D74" s="940" t="s">
        <v>1474</v>
      </c>
      <c r="E74" s="143">
        <f>DSUM('P Aprob 821'!$A$1:$G$207,"S.FINAL",Y79:Z80)</f>
        <v>20000</v>
      </c>
      <c r="F74" s="435">
        <f>DSUM('P Mod 823'!$A$1:$G$200,"AMPL",Y79:Z80)</f>
        <v>325000</v>
      </c>
      <c r="G74" s="435">
        <f>DSUM('P Mod 823'!$A$1:$G$200,"REDU",Y79:Z80)</f>
        <v>144925</v>
      </c>
      <c r="H74" s="143">
        <f t="shared" si="34"/>
        <v>200075</v>
      </c>
      <c r="I74" s="143">
        <f>1740+13108+24157+1856+110142+18250.52+7888+22852</f>
        <v>199993.52</v>
      </c>
      <c r="J74" s="435">
        <f>DSUM('P Com 824'!$A$1:$G$172,"S.FINAL",Y79:Z80)</f>
        <v>199993.52</v>
      </c>
      <c r="K74" s="435">
        <f>DSUM('P Dev 825'!$A$1:$G$161,"S.FINAL",Y79:Z80)</f>
        <v>199993.52</v>
      </c>
      <c r="L74" s="143">
        <f t="shared" si="40"/>
        <v>0</v>
      </c>
      <c r="M74" s="435">
        <f>DSUM('P Ejer 826'!$A$1:$G$172,"S.FINAL",Y79:Z80)</f>
        <v>199993.52</v>
      </c>
      <c r="N74" s="143">
        <f t="shared" si="41"/>
        <v>0</v>
      </c>
      <c r="O74" s="435">
        <f>DSUM('P pag 827'!$A$1:$G$170,"S.FINAL",Y79:Z80)</f>
        <v>199993.52</v>
      </c>
      <c r="P74" s="143">
        <f t="shared" si="42"/>
        <v>81.480000000010477</v>
      </c>
      <c r="Q74" s="143">
        <f t="shared" si="43"/>
        <v>0</v>
      </c>
      <c r="R74" s="143">
        <f t="shared" si="44"/>
        <v>81.480000000010477</v>
      </c>
      <c r="S74" s="170"/>
      <c r="T74" s="170"/>
      <c r="U74" s="434">
        <v>3005</v>
      </c>
      <c r="V74" s="434">
        <v>1211</v>
      </c>
      <c r="W74" s="434">
        <v>4001</v>
      </c>
      <c r="X74" s="434">
        <v>3461</v>
      </c>
      <c r="BC74" s="212"/>
      <c r="BD74" s="89"/>
      <c r="BI74" s="100">
        <v>2481</v>
      </c>
      <c r="BJ74" s="89">
        <v>-5000</v>
      </c>
    </row>
    <row r="75" spans="2:62" ht="33.6" customHeight="1">
      <c r="B75" s="417">
        <v>5002</v>
      </c>
      <c r="C75" s="417">
        <v>2161</v>
      </c>
      <c r="D75" s="680" t="s">
        <v>646</v>
      </c>
      <c r="E75" s="143">
        <f>DSUM('P Aprob 821'!$A$1:$G$207,"S.FINAL",U130:V131)</f>
        <v>280000</v>
      </c>
      <c r="F75" s="435">
        <f>DSUM('P Mod 823'!$A$1:$G$200,"AMPL",U130:V131)</f>
        <v>0</v>
      </c>
      <c r="G75" s="435">
        <f>DSUM('P Mod 823'!$A$1:$G$200,"REDU",U130:V131)</f>
        <v>338.79</v>
      </c>
      <c r="H75" s="143">
        <f t="shared" si="34"/>
        <v>279661.21000000002</v>
      </c>
      <c r="I75" s="143">
        <f>2791.11+69573.49+12361.89+24688.63+42001.98+121190.86</f>
        <v>272607.96000000002</v>
      </c>
      <c r="J75" s="435">
        <f>DSUM('P Com 824'!$A$1:$G$172,"S.FINAL",U130:V131)</f>
        <v>272607.95999999996</v>
      </c>
      <c r="K75" s="435">
        <f>DSUM('P Dev 825'!$A$1:$G$161,"S.FINAL",U130:V131)</f>
        <v>272607.96000000002</v>
      </c>
      <c r="L75" s="143">
        <f t="shared" si="40"/>
        <v>0</v>
      </c>
      <c r="M75" s="435">
        <f>DSUM('P Ejer 826'!$A$1:$G$172,"S.FINAL",U130:V131)</f>
        <v>272607.96000000002</v>
      </c>
      <c r="N75" s="143">
        <f t="shared" si="41"/>
        <v>0</v>
      </c>
      <c r="O75" s="435">
        <f>DSUM('P pag 827'!$A$1:$G$170,"S.FINAL",U130:V131)</f>
        <v>272607.96000000002</v>
      </c>
      <c r="P75" s="143">
        <f t="shared" si="42"/>
        <v>7053.2500000000582</v>
      </c>
      <c r="Q75" s="143">
        <f t="shared" si="43"/>
        <v>0</v>
      </c>
      <c r="R75" s="143">
        <f t="shared" si="44"/>
        <v>7053.25</v>
      </c>
      <c r="S75" s="170"/>
      <c r="T75" s="170"/>
      <c r="U75" s="432" t="s">
        <v>86</v>
      </c>
      <c r="V75" s="433" t="s">
        <v>87</v>
      </c>
      <c r="W75" s="432" t="s">
        <v>86</v>
      </c>
      <c r="X75" s="433" t="s">
        <v>87</v>
      </c>
      <c r="BC75" s="212"/>
      <c r="BD75" s="89"/>
      <c r="BI75" s="100">
        <v>2611</v>
      </c>
      <c r="BJ75" s="89">
        <v>88511.659999999989</v>
      </c>
    </row>
    <row r="76" spans="2:62" ht="30" customHeight="1">
      <c r="B76" s="417">
        <v>5002</v>
      </c>
      <c r="C76" s="417">
        <v>2211</v>
      </c>
      <c r="D76" s="680" t="s">
        <v>797</v>
      </c>
      <c r="E76" s="143">
        <f>DSUM('P Aprob 821'!$A$1:$G$207,"S.FINAL",U132:V133)</f>
        <v>340400</v>
      </c>
      <c r="F76" s="435">
        <f>DSUM('P Mod 823'!$A$1:$G$200,"AMPL",U132:V133)</f>
        <v>169436.25</v>
      </c>
      <c r="G76" s="435">
        <f>DSUM('P Mod 823'!$A$1:$G$200,"REDU",U132:V133)</f>
        <v>182400</v>
      </c>
      <c r="H76" s="143">
        <f t="shared" si="34"/>
        <v>327436.25</v>
      </c>
      <c r="I76" s="143">
        <f>5358.16+3760+24891.84+5160+11767.7+24298+27667.14+29146.86+195344.5</f>
        <v>327394.2</v>
      </c>
      <c r="J76" s="435">
        <f>DSUM('P Com 824'!$A$1:$G$172,"S.FINAL",U132:V133)</f>
        <v>327394.2</v>
      </c>
      <c r="K76" s="435">
        <f>DSUM('P Dev 825'!$A$1:$G$172,"S.FINAL",U132:V133)</f>
        <v>327394.2</v>
      </c>
      <c r="L76" s="143">
        <f t="shared" si="40"/>
        <v>0</v>
      </c>
      <c r="M76" s="435">
        <f>DSUM('P Ejer 826'!$A$1:$G$172,"S.FINAL",U132:V133)</f>
        <v>327394.2</v>
      </c>
      <c r="N76" s="143">
        <f t="shared" si="41"/>
        <v>0</v>
      </c>
      <c r="O76" s="435">
        <f>DSUM('P pag 827'!$A$1:$G$170,"S.FINAL",U132:V133)</f>
        <v>327394.2</v>
      </c>
      <c r="P76" s="143">
        <f t="shared" si="42"/>
        <v>42.049999999988358</v>
      </c>
      <c r="Q76" s="143">
        <f t="shared" si="43"/>
        <v>0</v>
      </c>
      <c r="R76" s="143">
        <f t="shared" si="44"/>
        <v>42.049999999988358</v>
      </c>
      <c r="S76" s="170"/>
      <c r="T76" s="170"/>
      <c r="U76" s="434">
        <v>3002</v>
      </c>
      <c r="V76" s="434">
        <v>3171</v>
      </c>
      <c r="W76" s="434">
        <v>4002</v>
      </c>
      <c r="X76" s="434">
        <v>3331</v>
      </c>
      <c r="BC76" s="212"/>
      <c r="BD76" s="89"/>
      <c r="BI76" s="100">
        <v>2711</v>
      </c>
      <c r="BJ76" s="89">
        <v>-280</v>
      </c>
    </row>
    <row r="77" spans="2:62" ht="27.6" customHeight="1">
      <c r="B77" s="417">
        <v>5002</v>
      </c>
      <c r="C77" s="417">
        <v>2231</v>
      </c>
      <c r="D77" s="430" t="s">
        <v>1524</v>
      </c>
      <c r="E77" s="143">
        <f>DSUM('P Aprob 821'!$A$1:$G$207,"S.FINAL",W108:X109)</f>
        <v>10000</v>
      </c>
      <c r="F77" s="435">
        <f>DSUM('P Mod 823'!$A$1:$G$200,"AMPL",W108:X109)</f>
        <v>0</v>
      </c>
      <c r="G77" s="435">
        <f>DSUM('P Mod 823'!$A$1:$G$200,"REDU",W108:X109)</f>
        <v>10000</v>
      </c>
      <c r="H77" s="143">
        <f t="shared" si="34"/>
        <v>0</v>
      </c>
      <c r="I77" s="143">
        <v>0</v>
      </c>
      <c r="J77" s="435">
        <f>DSUM('P Com 824'!$A$1:$G$172,"S.FINAL",W108:X109)</f>
        <v>0</v>
      </c>
      <c r="K77" s="435">
        <f>DSUM('P Dev 825'!$A$1:$G$172,"S.FINAL",W108:X109)</f>
        <v>0</v>
      </c>
      <c r="L77" s="143">
        <f t="shared" si="40"/>
        <v>0</v>
      </c>
      <c r="M77" s="435">
        <f>DSUM('P Ejer 826'!$A$1:$G$172,"S.FINAL",W108:X109)</f>
        <v>0</v>
      </c>
      <c r="N77" s="143">
        <f t="shared" si="41"/>
        <v>0</v>
      </c>
      <c r="O77" s="435">
        <f>DSUM('P pag 827'!$A$1:$G$170,"S.FINAL",W108:X109)</f>
        <v>0</v>
      </c>
      <c r="P77" s="143">
        <f t="shared" si="42"/>
        <v>0</v>
      </c>
      <c r="Q77" s="143">
        <f t="shared" si="43"/>
        <v>0</v>
      </c>
      <c r="R77" s="143">
        <f t="shared" si="44"/>
        <v>0</v>
      </c>
      <c r="S77" s="170"/>
      <c r="T77" s="170"/>
      <c r="U77" s="432" t="s">
        <v>86</v>
      </c>
      <c r="V77" s="433" t="s">
        <v>87</v>
      </c>
      <c r="W77" s="432" t="s">
        <v>86</v>
      </c>
      <c r="X77" s="433" t="s">
        <v>87</v>
      </c>
      <c r="Y77" s="432" t="s">
        <v>86</v>
      </c>
      <c r="Z77" s="433" t="s">
        <v>87</v>
      </c>
      <c r="BC77" s="212"/>
      <c r="BD77" s="89"/>
      <c r="BI77" s="102">
        <v>2711</v>
      </c>
      <c r="BJ77" s="89">
        <v>0</v>
      </c>
    </row>
    <row r="78" spans="2:62" ht="30.6" customHeight="1">
      <c r="B78" s="417">
        <v>5002</v>
      </c>
      <c r="C78" s="417">
        <v>2419</v>
      </c>
      <c r="D78" s="430" t="s">
        <v>1479</v>
      </c>
      <c r="E78" s="143">
        <f>DSUM('P Aprob 821'!$A$1:$G$207,"S.FINAL",Y83:Z84)</f>
        <v>0</v>
      </c>
      <c r="F78" s="435">
        <f>DSUM('P Mod 823'!$A$1:$G$200,"AMPL",Y83:Z84)</f>
        <v>0</v>
      </c>
      <c r="G78" s="435">
        <f>DSUM('P Mod 823'!$A$1:$G$200,"REDU",Y83:Z84)</f>
        <v>0</v>
      </c>
      <c r="H78" s="143">
        <f t="shared" si="34"/>
        <v>0</v>
      </c>
      <c r="I78" s="143">
        <v>0</v>
      </c>
      <c r="J78" s="435">
        <f>DSUM('P Com 824'!$A$1:$G$172,"S.FINAL",Y83:Z84)</f>
        <v>0</v>
      </c>
      <c r="K78" s="435">
        <f>DSUM('P Dev 825'!$A$1:$G$172,"S.FINAL",Y83:Z84)</f>
        <v>0</v>
      </c>
      <c r="L78" s="143">
        <f t="shared" si="40"/>
        <v>0</v>
      </c>
      <c r="M78" s="435">
        <f>DSUM('P Ejer 826'!$A$1:$G$172,"S.FINAL",Y83:Z84)</f>
        <v>0</v>
      </c>
      <c r="N78" s="143">
        <f t="shared" si="41"/>
        <v>0</v>
      </c>
      <c r="O78" s="435">
        <f>DSUM('P pag 827'!$A$1:$G$170,"S.FINAL",Y83:Z84)</f>
        <v>0</v>
      </c>
      <c r="P78" s="143">
        <f t="shared" si="42"/>
        <v>0</v>
      </c>
      <c r="Q78" s="143">
        <f t="shared" si="43"/>
        <v>0</v>
      </c>
      <c r="R78" s="143">
        <f t="shared" si="44"/>
        <v>0</v>
      </c>
      <c r="S78" s="170"/>
      <c r="T78" s="170"/>
      <c r="U78" s="434">
        <v>4001</v>
      </c>
      <c r="V78" s="434">
        <v>2941</v>
      </c>
      <c r="W78" s="434">
        <v>4001</v>
      </c>
      <c r="X78" s="434">
        <v>3511</v>
      </c>
      <c r="Y78" s="434">
        <v>5001</v>
      </c>
      <c r="Z78" s="434">
        <v>1599</v>
      </c>
      <c r="BC78" s="211"/>
      <c r="BD78" s="89"/>
      <c r="BI78" s="100">
        <v>2721</v>
      </c>
      <c r="BJ78" s="89">
        <v>0</v>
      </c>
    </row>
    <row r="79" spans="2:62" ht="30" customHeight="1">
      <c r="B79" s="417">
        <v>5002</v>
      </c>
      <c r="C79" s="417">
        <v>2421</v>
      </c>
      <c r="D79" s="430" t="s">
        <v>1480</v>
      </c>
      <c r="E79" s="143">
        <f>DSUM('P Aprob 821'!$A$1:$G$207,"S.FINAL",Y85:Z86)</f>
        <v>0</v>
      </c>
      <c r="F79" s="435">
        <f>DSUM('P Mod 823'!$A$1:$G$200,"AMPL",Y85:Z86)</f>
        <v>0</v>
      </c>
      <c r="G79" s="435">
        <f>DSUM('P Mod 823'!$A$1:$G$200,"REDU",Y85:Z86)</f>
        <v>0</v>
      </c>
      <c r="H79" s="143">
        <f t="shared" si="34"/>
        <v>0</v>
      </c>
      <c r="I79" s="143">
        <v>0</v>
      </c>
      <c r="J79" s="435">
        <f>DSUM('P Com 824'!$A$1:$G$172,"S.FINAL",Y85:Z86)</f>
        <v>0</v>
      </c>
      <c r="K79" s="435">
        <f>DSUM('P Dev 825'!$A$1:$G$172,"S.FINAL",Y85:Z86)</f>
        <v>0</v>
      </c>
      <c r="L79" s="143">
        <f t="shared" si="40"/>
        <v>0</v>
      </c>
      <c r="M79" s="435">
        <f>DSUM('P Ejer 826'!$A$1:$G$172,"S.FINAL",Y85:Z86)</f>
        <v>0</v>
      </c>
      <c r="N79" s="143">
        <f t="shared" si="41"/>
        <v>0</v>
      </c>
      <c r="O79" s="435">
        <f>DSUM('P pag 827'!$A$1:$G$170,"S.FINAL",Y85:Z86)</f>
        <v>0</v>
      </c>
      <c r="P79" s="143">
        <f t="shared" si="42"/>
        <v>0</v>
      </c>
      <c r="Q79" s="143">
        <f t="shared" si="43"/>
        <v>0</v>
      </c>
      <c r="R79" s="143">
        <f t="shared" si="44"/>
        <v>0</v>
      </c>
      <c r="S79" s="170"/>
      <c r="T79" s="170"/>
      <c r="U79" s="432" t="s">
        <v>86</v>
      </c>
      <c r="V79" s="433" t="s">
        <v>87</v>
      </c>
      <c r="W79" s="432" t="s">
        <v>86</v>
      </c>
      <c r="X79" s="433" t="s">
        <v>87</v>
      </c>
      <c r="Y79" s="432" t="s">
        <v>86</v>
      </c>
      <c r="Z79" s="433" t="s">
        <v>87</v>
      </c>
      <c r="BC79" s="212"/>
      <c r="BD79" s="89"/>
      <c r="BI79" s="101">
        <v>2941</v>
      </c>
      <c r="BJ79" s="89">
        <v>5829.99</v>
      </c>
    </row>
    <row r="80" spans="2:62" ht="22.95" customHeight="1">
      <c r="B80" s="417">
        <v>5002</v>
      </c>
      <c r="C80" s="417">
        <v>2431</v>
      </c>
      <c r="D80" s="430" t="s">
        <v>1525</v>
      </c>
      <c r="E80" s="143">
        <f>DSUM('P Aprob 821'!$A$1:$G$207,"S.FINAL",Y96:Z97)</f>
        <v>20000</v>
      </c>
      <c r="F80" s="435">
        <f>DSUM('P Mod 823'!$A$1:$G$200,"AMPL",Y96:Z97)</f>
        <v>0</v>
      </c>
      <c r="G80" s="435">
        <f>DSUM('P Mod 823'!$A$1:$G$200,"REDU",Y96:Z97)</f>
        <v>0</v>
      </c>
      <c r="H80" s="143">
        <f t="shared" si="34"/>
        <v>20000</v>
      </c>
      <c r="I80" s="143">
        <f>3480+16519.56</f>
        <v>19999.560000000001</v>
      </c>
      <c r="J80" s="435">
        <f>DSUM('P Com 824'!$A$1:$G$172,"S.FINAL",Y96:Z97)</f>
        <v>19999.560000000001</v>
      </c>
      <c r="K80" s="435">
        <f>DSUM('P Dev 825'!$A$1:$G$172,"S.FINAL",Y96:Z97)</f>
        <v>19999.560000000001</v>
      </c>
      <c r="L80" s="143">
        <f t="shared" si="40"/>
        <v>0</v>
      </c>
      <c r="M80" s="435">
        <f>DSUM('P Ejer 826'!$A$1:$G$172,"S.FINAL",Y96:Z97)</f>
        <v>19999.560000000001</v>
      </c>
      <c r="N80" s="143">
        <f t="shared" si="41"/>
        <v>0</v>
      </c>
      <c r="O80" s="435">
        <f>DSUM('P pag 827'!$A$1:$G$170,"S.FINAL",Y96:Z97)</f>
        <v>19999.560000000001</v>
      </c>
      <c r="P80" s="143">
        <f t="shared" si="42"/>
        <v>0.43999999999869033</v>
      </c>
      <c r="Q80" s="143">
        <f t="shared" si="43"/>
        <v>0</v>
      </c>
      <c r="R80" s="143">
        <f t="shared" si="44"/>
        <v>0.43999999999869033</v>
      </c>
      <c r="S80" s="170"/>
      <c r="T80" s="170"/>
      <c r="U80" s="434">
        <v>4001</v>
      </c>
      <c r="V80" s="434">
        <v>3171</v>
      </c>
      <c r="W80" s="434">
        <v>4001</v>
      </c>
      <c r="X80" s="434">
        <v>3521</v>
      </c>
      <c r="Y80" s="434">
        <v>5002</v>
      </c>
      <c r="Z80" s="434">
        <v>2152</v>
      </c>
      <c r="BC80" s="212"/>
      <c r="BD80" s="89"/>
      <c r="BI80" s="101"/>
      <c r="BJ80" s="89"/>
    </row>
    <row r="81" spans="1:62" ht="45.6" customHeight="1">
      <c r="B81" s="417">
        <v>5002</v>
      </c>
      <c r="C81" s="417">
        <v>2441</v>
      </c>
      <c r="D81" s="430" t="s">
        <v>1477</v>
      </c>
      <c r="E81" s="143">
        <f>DSUM('P Aprob 821'!$A$1:$G$207,"S.FINAL",Y81:Z82)</f>
        <v>0</v>
      </c>
      <c r="F81" s="435">
        <f>DSUM('P Mod 823'!$A$1:$G$200,"AMPL",Y81:Z82)</f>
        <v>7424</v>
      </c>
      <c r="G81" s="435">
        <f>DSUM('P Mod 823'!$A$1:$G$200,"REDU",Y81:Z82)</f>
        <v>0</v>
      </c>
      <c r="H81" s="143">
        <f t="shared" si="34"/>
        <v>7424</v>
      </c>
      <c r="I81" s="143">
        <v>7424</v>
      </c>
      <c r="J81" s="435">
        <f>DSUM('P Com 824'!$A$1:$G$172,"S.FINAL",Y81:Z82)</f>
        <v>7424</v>
      </c>
      <c r="K81" s="435">
        <f>DSUM('P Dev 825'!$A$1:$G$172,"S.FINAL",Y81:Z82)</f>
        <v>7424</v>
      </c>
      <c r="L81" s="143">
        <f t="shared" si="40"/>
        <v>0</v>
      </c>
      <c r="M81" s="435">
        <f>DSUM('P Ejer 826'!$A$1:$G$172,"S.FINAL",Y81:Z82)</f>
        <v>7424</v>
      </c>
      <c r="N81" s="143">
        <f t="shared" si="41"/>
        <v>0</v>
      </c>
      <c r="O81" s="435">
        <f>DSUM('P pag 827'!$A$1:$G$170,"S.FINAL",Y81:Z82)</f>
        <v>7424</v>
      </c>
      <c r="P81" s="143">
        <f t="shared" si="42"/>
        <v>0</v>
      </c>
      <c r="Q81" s="143">
        <f t="shared" si="43"/>
        <v>0</v>
      </c>
      <c r="R81" s="143">
        <f t="shared" si="44"/>
        <v>0</v>
      </c>
      <c r="S81" s="170"/>
      <c r="T81" s="170"/>
      <c r="U81" s="432" t="s">
        <v>86</v>
      </c>
      <c r="V81" s="433" t="s">
        <v>87</v>
      </c>
      <c r="W81" s="432" t="s">
        <v>86</v>
      </c>
      <c r="X81" s="433" t="s">
        <v>87</v>
      </c>
      <c r="Y81" s="432" t="s">
        <v>86</v>
      </c>
      <c r="Z81" s="433" t="s">
        <v>87</v>
      </c>
      <c r="BC81" s="212"/>
      <c r="BD81" s="89"/>
      <c r="BI81" s="100">
        <v>2961</v>
      </c>
      <c r="BJ81" s="89">
        <v>-24628.799999999999</v>
      </c>
    </row>
    <row r="82" spans="1:62" ht="43.2" customHeight="1">
      <c r="B82" s="417">
        <v>5002</v>
      </c>
      <c r="C82" s="417">
        <v>2461</v>
      </c>
      <c r="D82" s="680" t="s">
        <v>634</v>
      </c>
      <c r="E82" s="143">
        <f>DSUM('P Aprob 821'!$A$1:$G$207,"S.FINAL",U136:V137)</f>
        <v>100000</v>
      </c>
      <c r="F82" s="435">
        <f>DSUM('P Mod 823'!$A$1:$G$200,"AMPL",U136:V137)</f>
        <v>50000</v>
      </c>
      <c r="G82" s="435">
        <f>DSUM('P Mod 823'!$A$1:$G$200,"REDU",U136:V137)</f>
        <v>31425.55</v>
      </c>
      <c r="H82" s="143">
        <f t="shared" si="34"/>
        <v>118574.45</v>
      </c>
      <c r="I82" s="143">
        <f>758.15+7098.04+37169.65+69548.61+999+2995.12</f>
        <v>118568.57</v>
      </c>
      <c r="J82" s="435">
        <f>DSUM('P Com 824'!$A$1:$G$172,"S.FINAL",U136:V137)</f>
        <v>118568.56999999999</v>
      </c>
      <c r="K82" s="435">
        <f>DSUM('P Dev 825'!$A$1:$G$172,"S.FINAL",U136:V137)</f>
        <v>118568.57</v>
      </c>
      <c r="L82" s="143">
        <f t="shared" si="40"/>
        <v>0</v>
      </c>
      <c r="M82" s="435">
        <f>DSUM('P Ejer 826'!$A$1:$G$172,"S.FINAL",U136:V137)</f>
        <v>118568.57</v>
      </c>
      <c r="N82" s="143">
        <f t="shared" si="41"/>
        <v>0</v>
      </c>
      <c r="O82" s="435">
        <f>DSUM('P pag 827'!$A$1:$G$170,"S.FINAL",U136:V137)</f>
        <v>118568.57</v>
      </c>
      <c r="P82" s="143">
        <f t="shared" si="42"/>
        <v>5.8800000000046566</v>
      </c>
      <c r="Q82" s="143">
        <f t="shared" si="43"/>
        <v>0</v>
      </c>
      <c r="R82" s="143">
        <f t="shared" si="44"/>
        <v>5.8799999999901047</v>
      </c>
      <c r="S82" s="170"/>
      <c r="T82" s="170"/>
      <c r="U82" s="434">
        <v>4001</v>
      </c>
      <c r="V82" s="434">
        <v>3571</v>
      </c>
      <c r="W82" s="434">
        <v>4001</v>
      </c>
      <c r="X82" s="434">
        <v>3531</v>
      </c>
      <c r="Y82" s="434">
        <v>5002</v>
      </c>
      <c r="Z82" s="434">
        <v>2441</v>
      </c>
      <c r="BC82" s="212"/>
      <c r="BD82" s="89"/>
      <c r="BI82" s="100"/>
      <c r="BJ82" s="89"/>
    </row>
    <row r="83" spans="1:62" ht="24" customHeight="1">
      <c r="B83" s="417">
        <v>5002</v>
      </c>
      <c r="C83" s="417">
        <v>2471</v>
      </c>
      <c r="D83" s="680" t="s">
        <v>1526</v>
      </c>
      <c r="E83" s="143">
        <f>DSUM('P Aprob 821'!$A$1:$G$207,"S.FINAL",Y90:Z91)</f>
        <v>10000</v>
      </c>
      <c r="F83" s="435">
        <f>DSUM('P Mod 823'!$A$1:$G$200,"AMPL",Y90:Z91)</f>
        <v>89980.28</v>
      </c>
      <c r="G83" s="435">
        <f>DSUM('P Mod 823'!$A$1:$G$200,"REDU",Y90:Z91)</f>
        <v>0.8</v>
      </c>
      <c r="H83" s="143">
        <f t="shared" si="34"/>
        <v>99979.48</v>
      </c>
      <c r="I83" s="143">
        <f>910.6+2001+2868.68+90000+4199.2</f>
        <v>99979.48</v>
      </c>
      <c r="J83" s="435">
        <f>DSUM('P Com 824'!$A$1:$G$172,"S.FINAL",Y90:Z91)</f>
        <v>99979.48</v>
      </c>
      <c r="K83" s="435">
        <f>DSUM('P Dev 825'!$A$1:$G$172,"S.FINAL",Y90:Z91)</f>
        <v>99979.48</v>
      </c>
      <c r="L83" s="143">
        <f t="shared" si="40"/>
        <v>0</v>
      </c>
      <c r="M83" s="435">
        <f>DSUM('P Ejer 826'!$A$1:$G$172,"S.FINAL",Y90:Z91)</f>
        <v>99979.48</v>
      </c>
      <c r="N83" s="143">
        <f t="shared" si="41"/>
        <v>0</v>
      </c>
      <c r="O83" s="435">
        <f>DSUM('P pag 827'!$A$1:$G$170,"S.FINAL",Y90:Z91)</f>
        <v>99979.48</v>
      </c>
      <c r="P83" s="143">
        <f t="shared" si="42"/>
        <v>0</v>
      </c>
      <c r="Q83" s="143">
        <f t="shared" si="43"/>
        <v>0</v>
      </c>
      <c r="R83" s="143">
        <f t="shared" si="44"/>
        <v>0</v>
      </c>
      <c r="S83" s="170"/>
      <c r="T83" s="170"/>
      <c r="U83" s="432" t="s">
        <v>86</v>
      </c>
      <c r="V83" s="433" t="s">
        <v>87</v>
      </c>
      <c r="W83" s="432" t="s">
        <v>86</v>
      </c>
      <c r="X83" s="433" t="s">
        <v>87</v>
      </c>
      <c r="Y83" s="432" t="s">
        <v>86</v>
      </c>
      <c r="Z83" s="433" t="s">
        <v>87</v>
      </c>
      <c r="BC83" s="212"/>
      <c r="BD83" s="89"/>
      <c r="BI83" s="100">
        <v>2991</v>
      </c>
      <c r="BJ83" s="89">
        <v>8770</v>
      </c>
    </row>
    <row r="84" spans="1:62" ht="26.55" customHeight="1">
      <c r="B84" s="417">
        <v>5002</v>
      </c>
      <c r="C84" s="417">
        <v>2481</v>
      </c>
      <c r="D84" s="680" t="s">
        <v>1527</v>
      </c>
      <c r="E84" s="143">
        <f>DSUM('P Aprob 821'!$A$1:$G$207,"S.FINAL",W110:X111)</f>
        <v>10000</v>
      </c>
      <c r="F84" s="435">
        <f>DSUM('P Mod 823'!$A$1:$G$200,"AMPL",W110:X111)</f>
        <v>35000</v>
      </c>
      <c r="G84" s="435">
        <f>DSUM('P Mod 823'!$A$1:$G$200,"REDU",W110:X111)</f>
        <v>0</v>
      </c>
      <c r="H84" s="143">
        <f t="shared" si="34"/>
        <v>45000</v>
      </c>
      <c r="I84" s="143">
        <f>24012+10207.83+10780.17</f>
        <v>45000</v>
      </c>
      <c r="J84" s="435">
        <f>DSUM('P Com 824'!$A$1:$G$172,"S.FINAL",W110:X111)</f>
        <v>45000</v>
      </c>
      <c r="K84" s="435">
        <f>DSUM('P Dev 825'!$A$1:$G$172,"S.FINAL",W110:X111)</f>
        <v>45000</v>
      </c>
      <c r="L84" s="143">
        <f t="shared" si="40"/>
        <v>0</v>
      </c>
      <c r="M84" s="435">
        <f>DSUM('P Ejer 826'!$A$1:$G$172,"S.FINAL",W110:X111)</f>
        <v>45000</v>
      </c>
      <c r="N84" s="143">
        <f t="shared" si="41"/>
        <v>0</v>
      </c>
      <c r="O84" s="435">
        <f>DSUM('P pag 827'!$A$1:$G$170,"S.FINAL",W110:X111)</f>
        <v>45000</v>
      </c>
      <c r="P84" s="143">
        <f t="shared" si="42"/>
        <v>0</v>
      </c>
      <c r="Q84" s="143">
        <f t="shared" si="43"/>
        <v>0</v>
      </c>
      <c r="R84" s="143">
        <f t="shared" si="44"/>
        <v>0</v>
      </c>
      <c r="S84" s="170"/>
      <c r="T84" s="170"/>
      <c r="U84" s="434">
        <v>4001</v>
      </c>
      <c r="V84" s="434">
        <v>5971</v>
      </c>
      <c r="W84" s="434">
        <v>5001</v>
      </c>
      <c r="X84" s="434">
        <v>1521</v>
      </c>
      <c r="Y84" s="434">
        <v>5002</v>
      </c>
      <c r="Z84" s="434">
        <v>2419</v>
      </c>
      <c r="BC84" s="212"/>
      <c r="BD84" s="89"/>
      <c r="BI84" s="100"/>
      <c r="BJ84" s="89"/>
    </row>
    <row r="85" spans="1:62" ht="21" customHeight="1">
      <c r="B85" s="417">
        <v>5002</v>
      </c>
      <c r="C85" s="417">
        <v>2491</v>
      </c>
      <c r="D85" s="680" t="s">
        <v>1528</v>
      </c>
      <c r="E85" s="143">
        <f>DSUM('P Aprob 821'!$A$1:$G$207,"S.FINAL",Y92:Z93)</f>
        <v>15000</v>
      </c>
      <c r="F85" s="435">
        <f>DSUM('P Mod 823'!$A$1:$G$200,"AMPL",Y92:Z93)</f>
        <v>0</v>
      </c>
      <c r="G85" s="435">
        <f>DSUM('P Mod 823'!$A$1:$G$200,"REDU",Y92:Z93)</f>
        <v>36.380000000000003</v>
      </c>
      <c r="H85" s="143">
        <f t="shared" si="34"/>
        <v>14963.62</v>
      </c>
      <c r="I85" s="143">
        <f>8729+2512.6+3722.02</f>
        <v>14963.62</v>
      </c>
      <c r="J85" s="435">
        <f>DSUM('P Com 824'!$A$1:$G$172,"S.FINAL",Y92:Z93)</f>
        <v>14963.62</v>
      </c>
      <c r="K85" s="435">
        <f>DSUM('P Dev 825'!$A$1:$G$172,"S.FINAL",Y92:Z93)</f>
        <v>14963.62</v>
      </c>
      <c r="L85" s="143">
        <f t="shared" si="40"/>
        <v>0</v>
      </c>
      <c r="M85" s="435">
        <f>DSUM('P Ejer 826'!$A$1:$G$172,"S.FINAL",Y92:Z93)</f>
        <v>14963.62</v>
      </c>
      <c r="N85" s="143">
        <f t="shared" si="41"/>
        <v>0</v>
      </c>
      <c r="O85" s="435">
        <f>DSUM('P pag 827'!$A$1:$G$170,"S.FINAL",Y92:Z93)</f>
        <v>14963.62</v>
      </c>
      <c r="P85" s="143">
        <f t="shared" si="42"/>
        <v>0</v>
      </c>
      <c r="Q85" s="143">
        <f t="shared" si="43"/>
        <v>0</v>
      </c>
      <c r="R85" s="143">
        <f t="shared" si="44"/>
        <v>0</v>
      </c>
      <c r="S85" s="170"/>
      <c r="T85" s="170"/>
      <c r="U85" s="581"/>
      <c r="V85" s="582"/>
      <c r="W85" s="432" t="s">
        <v>86</v>
      </c>
      <c r="X85" s="433" t="s">
        <v>87</v>
      </c>
      <c r="Y85" s="432" t="s">
        <v>86</v>
      </c>
      <c r="Z85" s="433" t="s">
        <v>87</v>
      </c>
      <c r="BC85" s="212"/>
      <c r="BD85" s="89"/>
      <c r="BI85" s="100"/>
      <c r="BJ85" s="89"/>
    </row>
    <row r="86" spans="1:62" ht="48.45" customHeight="1">
      <c r="B86" s="417">
        <v>5002</v>
      </c>
      <c r="C86" s="417">
        <v>2541</v>
      </c>
      <c r="D86" s="680" t="s">
        <v>1529</v>
      </c>
      <c r="E86" s="143">
        <f>DSUM('P Aprob 821'!$A$1:$G$207,"S.FINAL",W116:X117)</f>
        <v>95000</v>
      </c>
      <c r="F86" s="435">
        <f>DSUM('P Mod 823'!$A$1:$G$200,"AMPL",W116:X117)</f>
        <v>240780</v>
      </c>
      <c r="G86" s="435">
        <f>DSUM('P Mod 823'!$A$1:$G$200,"REDU",W116:X117)</f>
        <v>25024</v>
      </c>
      <c r="H86" s="143">
        <f>+E86+F86-G86</f>
        <v>310756</v>
      </c>
      <c r="I86" s="143">
        <f>52200+41760+45327+171391.26</f>
        <v>310678.26</v>
      </c>
      <c r="J86" s="435">
        <f>DSUM('P Com 824'!$A$1:$G$172,"S.FINAL",W116:X117)</f>
        <v>310678.26</v>
      </c>
      <c r="K86" s="435">
        <f>DSUM('P Dev 825'!$A$1:$G$172,"S.FINAL",W116:X117)</f>
        <v>310678.26</v>
      </c>
      <c r="L86" s="143">
        <f t="shared" si="40"/>
        <v>0</v>
      </c>
      <c r="M86" s="435">
        <f>DSUM('P Ejer 826'!$A$1:$G$172,"S.FINAL",W116:X117)</f>
        <v>310678.26</v>
      </c>
      <c r="N86" s="143">
        <f t="shared" si="41"/>
        <v>0</v>
      </c>
      <c r="O86" s="435">
        <f>DSUM('P pag 827'!$A$1:$G$170,"S.FINAL",W116:X117)</f>
        <v>310678.26</v>
      </c>
      <c r="P86" s="143">
        <f t="shared" si="42"/>
        <v>77.739999999990687</v>
      </c>
      <c r="Q86" s="143">
        <f t="shared" si="43"/>
        <v>0</v>
      </c>
      <c r="R86" s="143">
        <f t="shared" si="44"/>
        <v>77.739999999990687</v>
      </c>
      <c r="S86" s="170"/>
      <c r="T86" s="170"/>
      <c r="U86" s="432" t="s">
        <v>86</v>
      </c>
      <c r="V86" s="433" t="s">
        <v>87</v>
      </c>
      <c r="W86" s="434">
        <v>3005</v>
      </c>
      <c r="X86" s="434">
        <v>2941</v>
      </c>
      <c r="Y86" s="434">
        <v>5002</v>
      </c>
      <c r="Z86" s="434">
        <v>2421</v>
      </c>
      <c r="BC86" s="212"/>
      <c r="BD86" s="89"/>
      <c r="BI86" s="100">
        <v>3112</v>
      </c>
      <c r="BJ86" s="89">
        <v>196667</v>
      </c>
    </row>
    <row r="87" spans="1:62" ht="39" customHeight="1">
      <c r="B87" s="417">
        <v>5002</v>
      </c>
      <c r="C87" s="417">
        <v>2611</v>
      </c>
      <c r="D87" s="680" t="s">
        <v>641</v>
      </c>
      <c r="E87" s="143">
        <f>DSUM('P Aprob 821'!$A$1:$G$207,"S.FINAL",U138:V139)</f>
        <v>470000</v>
      </c>
      <c r="F87" s="435">
        <f>DSUM('P Mod 823'!$A$1:$G$200,"AMPL",U138:V139)</f>
        <v>0</v>
      </c>
      <c r="G87" s="435">
        <f>DSUM('P Mod 823'!$A$1:$G$200,"REDU",U138:V139)</f>
        <v>100000</v>
      </c>
      <c r="H87" s="143">
        <f t="shared" si="34"/>
        <v>370000</v>
      </c>
      <c r="I87" s="143">
        <f>19679.71+32507.26+33506.04+31776.3+40053.52+17194.06+48671.56+35484.65+35509.3+32559.46+43058.14</f>
        <v>370000.00000000006</v>
      </c>
      <c r="J87" s="435">
        <f>DSUM('P Com 824'!$A$1:$G$172,"S.FINAL",U138:V139)</f>
        <v>370000</v>
      </c>
      <c r="K87" s="435">
        <f>DSUM('P Dev 825'!$A$1:$G$172,"S.FINAL",U138:V139)</f>
        <v>370000.00000000006</v>
      </c>
      <c r="L87" s="143">
        <f t="shared" si="40"/>
        <v>0</v>
      </c>
      <c r="M87" s="435">
        <f>DSUM('P Ejer 826'!$A$1:$G$172,"S.FINAL",U138:V139)</f>
        <v>370000.00000000006</v>
      </c>
      <c r="N87" s="143">
        <f t="shared" si="41"/>
        <v>0</v>
      </c>
      <c r="O87" s="435">
        <f>DSUM('P pag 827'!$A$1:$G$168,"S.FINAL",U138:V139)</f>
        <v>370000</v>
      </c>
      <c r="P87" s="143">
        <f t="shared" si="42"/>
        <v>0</v>
      </c>
      <c r="Q87" s="143">
        <f t="shared" si="43"/>
        <v>0</v>
      </c>
      <c r="R87" s="143">
        <f t="shared" si="44"/>
        <v>0</v>
      </c>
      <c r="S87" s="170"/>
      <c r="T87" s="170"/>
      <c r="U87" s="434">
        <v>4003</v>
      </c>
      <c r="V87" s="434">
        <v>3171</v>
      </c>
      <c r="BC87" s="212"/>
      <c r="BD87" s="89"/>
      <c r="BI87" s="100">
        <v>3131</v>
      </c>
      <c r="BJ87" s="89">
        <v>-10000</v>
      </c>
    </row>
    <row r="88" spans="1:62" ht="37.5" customHeight="1">
      <c r="B88" s="417">
        <v>5002</v>
      </c>
      <c r="C88" s="417">
        <v>2711</v>
      </c>
      <c r="D88" s="680" t="s">
        <v>1530</v>
      </c>
      <c r="E88" s="143">
        <f>DSUM('P Aprob 821'!$A$1:$G$207,"S.FINAL",W112:X113)</f>
        <v>95000</v>
      </c>
      <c r="F88" s="435">
        <f>DSUM('P Mod 823'!$A$1:$G$200,"AMPL",W112:X113)</f>
        <v>7424</v>
      </c>
      <c r="G88" s="435">
        <f>DSUM('P Mod 823'!$A$1:$G$200,"REDU",W112:X113)</f>
        <v>39228.6</v>
      </c>
      <c r="H88" s="143">
        <f t="shared" si="34"/>
        <v>63195.4</v>
      </c>
      <c r="I88" s="143">
        <f>10440+2800+49955.4</f>
        <v>63195.4</v>
      </c>
      <c r="J88" s="435">
        <f>DSUM('P Com 824'!$A$1:$G$172,"S.FINAL",W112:X113)</f>
        <v>63195.4</v>
      </c>
      <c r="K88" s="435">
        <f>DSUM('P Dev 825'!$A$1:$G$172,"S.FINAL",W112:X113)</f>
        <v>63195.4</v>
      </c>
      <c r="L88" s="143">
        <f t="shared" si="40"/>
        <v>0</v>
      </c>
      <c r="M88" s="435">
        <f>DSUM('P Ejer 826'!$A$1:$G$172,"S.FINAL",W112:X113)</f>
        <v>63195.4</v>
      </c>
      <c r="N88" s="143">
        <f t="shared" si="41"/>
        <v>0</v>
      </c>
      <c r="O88" s="435">
        <f>DSUM('P pag 827'!$A$1:$G$168,"S.FINAL",W112:X113)</f>
        <v>63195.4</v>
      </c>
      <c r="P88" s="143">
        <f t="shared" si="42"/>
        <v>0</v>
      </c>
      <c r="Q88" s="143">
        <f t="shared" si="43"/>
        <v>0</v>
      </c>
      <c r="R88" s="143">
        <f t="shared" si="44"/>
        <v>0</v>
      </c>
      <c r="S88" s="170"/>
      <c r="T88" s="170"/>
      <c r="U88" s="432" t="s">
        <v>86</v>
      </c>
      <c r="V88" s="433" t="s">
        <v>87</v>
      </c>
      <c r="W88" s="432" t="s">
        <v>86</v>
      </c>
      <c r="X88" s="433" t="s">
        <v>87</v>
      </c>
      <c r="Y88" s="432" t="s">
        <v>86</v>
      </c>
      <c r="Z88" s="433" t="s">
        <v>87</v>
      </c>
      <c r="BC88" s="212"/>
      <c r="BD88" s="89"/>
      <c r="BI88" s="100">
        <v>3141</v>
      </c>
      <c r="BJ88" s="89">
        <v>113174.39000000001</v>
      </c>
    </row>
    <row r="89" spans="1:62" s="847" customFormat="1" ht="30.75" customHeight="1">
      <c r="A89" s="90"/>
      <c r="B89" s="417">
        <v>5002</v>
      </c>
      <c r="C89" s="417">
        <v>2721</v>
      </c>
      <c r="D89" s="680" t="s">
        <v>1531</v>
      </c>
      <c r="E89" s="143">
        <f>DSUM('P Aprob 821'!$A$1:$G$207,"S.FINAL",W183:X184)</f>
        <v>10000</v>
      </c>
      <c r="F89" s="435">
        <f>DSUM('P Mod 823'!$A$1:$G$200,"AMPL",W183:X184)</f>
        <v>0</v>
      </c>
      <c r="G89" s="435">
        <f>DSUM('P Mod 823'!$A$1:$G$200,"REDU",W183:X184)</f>
        <v>10000</v>
      </c>
      <c r="H89" s="143">
        <f t="shared" si="34"/>
        <v>0</v>
      </c>
      <c r="I89" s="143">
        <v>0</v>
      </c>
      <c r="J89" s="435">
        <f>DSUM('P Com 824'!$A$1:$G$172,"S.FINAL",W183:X184)</f>
        <v>0</v>
      </c>
      <c r="K89" s="435">
        <f>DSUM('P Dev 825'!$A$1:$G$172,"S.FINAL",W183:X184)</f>
        <v>0</v>
      </c>
      <c r="L89" s="143">
        <f t="shared" si="40"/>
        <v>0</v>
      </c>
      <c r="M89" s="435">
        <f>DSUM('P Ejer 826'!$A$1:$G$172,"S.FINAL",W183:X184)</f>
        <v>0</v>
      </c>
      <c r="N89" s="143">
        <f t="shared" si="41"/>
        <v>0</v>
      </c>
      <c r="O89" s="435">
        <f>DSUM('P pag 827'!$A$1:$G$170,"S.FINAL",W183:X184)</f>
        <v>0</v>
      </c>
      <c r="P89" s="143">
        <f>+H89-J89</f>
        <v>0</v>
      </c>
      <c r="Q89" s="143">
        <f t="shared" si="43"/>
        <v>0</v>
      </c>
      <c r="R89" s="143">
        <f t="shared" si="44"/>
        <v>0</v>
      </c>
      <c r="S89" s="170"/>
      <c r="T89" s="170"/>
      <c r="U89" s="434">
        <v>4004</v>
      </c>
      <c r="V89" s="434">
        <v>5971</v>
      </c>
      <c r="W89" s="434">
        <v>5001</v>
      </c>
      <c r="X89" s="434">
        <v>1551</v>
      </c>
      <c r="Y89" s="434">
        <v>5001</v>
      </c>
      <c r="Z89" s="434">
        <v>1541</v>
      </c>
      <c r="AA89" s="850"/>
      <c r="AB89" s="850"/>
      <c r="AC89" s="850"/>
      <c r="AD89" s="850"/>
      <c r="AE89" s="850"/>
      <c r="AF89" s="850"/>
      <c r="BC89" s="851"/>
      <c r="BD89" s="852"/>
      <c r="BI89" s="853"/>
      <c r="BJ89" s="852"/>
    </row>
    <row r="90" spans="1:62" ht="31.5" customHeight="1">
      <c r="A90" s="847"/>
      <c r="B90" s="417">
        <v>5002</v>
      </c>
      <c r="C90" s="417">
        <v>2741</v>
      </c>
      <c r="D90" s="680" t="s">
        <v>1532</v>
      </c>
      <c r="E90" s="143">
        <f>DSUM('P Aprob 821'!$A$1:$G$207,"S.FINAL",W114:X115)</f>
        <v>0</v>
      </c>
      <c r="F90" s="435">
        <f>DSUM('P Mod 823'!$A$1:$G$200,"AMPL",W114:X115)</f>
        <v>6928</v>
      </c>
      <c r="G90" s="435">
        <f>DSUM('P Mod 823'!$A$1:$G$200,"REDU",W114:X115)</f>
        <v>0</v>
      </c>
      <c r="H90" s="143">
        <f t="shared" si="34"/>
        <v>6928</v>
      </c>
      <c r="I90" s="143">
        <f>928+6000</f>
        <v>6928</v>
      </c>
      <c r="J90" s="435">
        <f>DSUM('P Com 824'!$A$1:$G$172,"S.FINAL",W114:X115)</f>
        <v>6928</v>
      </c>
      <c r="K90" s="435">
        <f>DSUM('P Dev 825'!$A$1:$G$172,"S.FINAL",W114:X115)</f>
        <v>6928</v>
      </c>
      <c r="L90" s="143">
        <f t="shared" si="40"/>
        <v>0</v>
      </c>
      <c r="M90" s="435">
        <f>DSUM('P Ejer 826'!$A$1:$G$172,"S.FINAL",W114:X115)</f>
        <v>6928</v>
      </c>
      <c r="N90" s="143">
        <f t="shared" si="41"/>
        <v>0</v>
      </c>
      <c r="O90" s="435">
        <f>DSUM('P pag 827'!$A$1:$G$170,"S.FINAL",W114:X115)</f>
        <v>6928</v>
      </c>
      <c r="P90" s="143">
        <f>+H90-J90</f>
        <v>0</v>
      </c>
      <c r="Q90" s="143">
        <f t="shared" si="43"/>
        <v>0</v>
      </c>
      <c r="R90" s="143">
        <f t="shared" si="44"/>
        <v>0</v>
      </c>
      <c r="S90" s="170"/>
      <c r="T90" s="170"/>
      <c r="U90" s="432" t="s">
        <v>86</v>
      </c>
      <c r="V90" s="433" t="s">
        <v>87</v>
      </c>
      <c r="W90" s="432" t="s">
        <v>86</v>
      </c>
      <c r="X90" s="433" t="s">
        <v>87</v>
      </c>
      <c r="Y90" s="432" t="s">
        <v>86</v>
      </c>
      <c r="Z90" s="433" t="s">
        <v>87</v>
      </c>
      <c r="BC90" s="212"/>
      <c r="BD90" s="89"/>
      <c r="BI90" s="100"/>
      <c r="BJ90" s="89"/>
    </row>
    <row r="91" spans="1:62" ht="32.25" customHeight="1">
      <c r="B91" s="417">
        <v>5002</v>
      </c>
      <c r="C91" s="417">
        <v>2911</v>
      </c>
      <c r="D91" s="703" t="s">
        <v>657</v>
      </c>
      <c r="E91" s="143">
        <f>DSUM('P Aprob 821'!$A$1:$G$207,"S.FINAL",U140:V141)</f>
        <v>15000</v>
      </c>
      <c r="F91" s="435">
        <f>DSUM('P Mod 823'!$A$1:$G$200,"AMPL",U140:V141)</f>
        <v>3248</v>
      </c>
      <c r="G91" s="435">
        <f>DSUM('P Mod 823'!$A$1:$G$200,"REDU",U140:V141)</f>
        <v>7.5</v>
      </c>
      <c r="H91" s="143">
        <f t="shared" si="34"/>
        <v>18240.5</v>
      </c>
      <c r="I91" s="143">
        <f>14992.5+3248</f>
        <v>18240.5</v>
      </c>
      <c r="J91" s="435">
        <f>DSUM('P Com 824'!$A$1:$G$172,"S.FINAL",U140:V141)</f>
        <v>18240.5</v>
      </c>
      <c r="K91" s="435">
        <f>DSUM('P Dev 825'!$A$1:$G$172,"S.FINAL",U140:V141)</f>
        <v>18240.5</v>
      </c>
      <c r="L91" s="143">
        <f t="shared" si="40"/>
        <v>0</v>
      </c>
      <c r="M91" s="435">
        <f>DSUM('P Ejer 826'!$A$1:$G$172,"S.FINAL",U140:V141)</f>
        <v>18240.5</v>
      </c>
      <c r="N91" s="143">
        <f t="shared" si="41"/>
        <v>0</v>
      </c>
      <c r="O91" s="435">
        <f>DSUM('P pag 827'!$A$1:$G$170,"S.FINAL",U140:V141)</f>
        <v>18240.5</v>
      </c>
      <c r="P91" s="143">
        <f t="shared" si="42"/>
        <v>0</v>
      </c>
      <c r="Q91" s="143">
        <f t="shared" si="43"/>
        <v>0</v>
      </c>
      <c r="R91" s="143">
        <f t="shared" si="44"/>
        <v>0</v>
      </c>
      <c r="S91" s="170"/>
      <c r="T91" s="170"/>
      <c r="U91" s="434">
        <v>5001</v>
      </c>
      <c r="V91" s="434">
        <v>1131</v>
      </c>
      <c r="W91" s="434"/>
      <c r="X91" s="434"/>
      <c r="Y91" s="434">
        <v>5002</v>
      </c>
      <c r="Z91" s="434">
        <v>2471</v>
      </c>
      <c r="BC91" s="212"/>
      <c r="BD91" s="89"/>
      <c r="BI91" s="100">
        <v>3151</v>
      </c>
      <c r="BJ91" s="89">
        <v>71762.999999999985</v>
      </c>
    </row>
    <row r="92" spans="1:62" ht="34.950000000000003" customHeight="1">
      <c r="B92" s="417">
        <v>5002</v>
      </c>
      <c r="C92" s="417">
        <v>2921</v>
      </c>
      <c r="D92" s="703" t="s">
        <v>1533</v>
      </c>
      <c r="E92" s="143">
        <f>DSUM('P Aprob 821'!$A$1:$G$207,"S.FINAL",Y98:Z99)</f>
        <v>0</v>
      </c>
      <c r="F92" s="435">
        <f>DSUM('P Mod 823'!$A$1:$G$200,"AMPL",Y98:Z99)</f>
        <v>0</v>
      </c>
      <c r="G92" s="435">
        <f>DSUM('P Mod 823'!$A$1:$G$200,"REDU",Y98:Z99)</f>
        <v>0</v>
      </c>
      <c r="H92" s="143">
        <f t="shared" si="34"/>
        <v>0</v>
      </c>
      <c r="I92" s="143">
        <v>0</v>
      </c>
      <c r="J92" s="435">
        <f>DSUM('P Com 824'!$A$1:$G$172,"S.FINAL",Y98:Z99)</f>
        <v>0</v>
      </c>
      <c r="K92" s="435">
        <f>DSUM('P Dev 825'!$A$1:$G$172,"S.FINAL",Y98:Z99)</f>
        <v>0</v>
      </c>
      <c r="L92" s="143">
        <f t="shared" si="40"/>
        <v>0</v>
      </c>
      <c r="M92" s="435">
        <f>DSUM('P Ejer 826'!$A$1:$G$172,"S.FINAL",Y98:Z99)</f>
        <v>0</v>
      </c>
      <c r="N92" s="143">
        <f t="shared" si="41"/>
        <v>0</v>
      </c>
      <c r="O92" s="435">
        <f>DSUM('P pag 827'!$A$1:$G$170,"S.FINAL",Y98:Z99)</f>
        <v>0</v>
      </c>
      <c r="P92" s="143">
        <f t="shared" si="42"/>
        <v>0</v>
      </c>
      <c r="Q92" s="143">
        <f t="shared" si="43"/>
        <v>0</v>
      </c>
      <c r="R92" s="143">
        <f t="shared" si="44"/>
        <v>0</v>
      </c>
      <c r="S92" s="170"/>
      <c r="T92" s="170"/>
      <c r="U92" s="432" t="s">
        <v>86</v>
      </c>
      <c r="V92" s="433" t="s">
        <v>87</v>
      </c>
      <c r="W92" s="432" t="s">
        <v>86</v>
      </c>
      <c r="X92" s="433" t="s">
        <v>87</v>
      </c>
      <c r="Y92" s="432" t="s">
        <v>86</v>
      </c>
      <c r="Z92" s="433" t="s">
        <v>87</v>
      </c>
      <c r="BC92" s="212"/>
      <c r="BD92" s="89"/>
      <c r="BI92" s="102">
        <v>3161</v>
      </c>
      <c r="BJ92" s="89">
        <v>12000</v>
      </c>
    </row>
    <row r="93" spans="1:62" ht="27.75" customHeight="1">
      <c r="B93" s="417">
        <v>5002</v>
      </c>
      <c r="C93" s="417">
        <v>2941</v>
      </c>
      <c r="D93" s="430" t="s">
        <v>633</v>
      </c>
      <c r="E93" s="143">
        <f>DSUM('P Aprob 821'!$A$1:$G$207,"S.FINAL",U142:V143)</f>
        <v>80000</v>
      </c>
      <c r="F93" s="435">
        <f>DSUM('P Mod 823'!$A$1:$G$200,"AMPL",U142:V143)</f>
        <v>40000</v>
      </c>
      <c r="G93" s="435">
        <f>DSUM('P Mod 823'!$A$1:$G$200,"REDU",U142:V143)</f>
        <v>0</v>
      </c>
      <c r="H93" s="143">
        <f t="shared" si="34"/>
        <v>120000</v>
      </c>
      <c r="I93" s="143">
        <f>27200.96+2900+21318.2+28580.84+16723+11561.82+11518.8</f>
        <v>119803.62000000001</v>
      </c>
      <c r="J93" s="435">
        <f>DSUM('P Com 824'!$A$1:$G$172,"S.FINAL",U142:V143)</f>
        <v>119803.62000000001</v>
      </c>
      <c r="K93" s="435">
        <f>DSUM('P Dev 825'!$A$1:$G$172,"S.FINAL",U142:V143)</f>
        <v>119803.62000000001</v>
      </c>
      <c r="L93" s="143">
        <f t="shared" si="40"/>
        <v>0</v>
      </c>
      <c r="M93" s="435">
        <f>DSUM('P Ejer 826'!$A$1:$G$172,"S.FINAL",U142:V143)</f>
        <v>119803.62000000001</v>
      </c>
      <c r="N93" s="143">
        <f t="shared" si="41"/>
        <v>0</v>
      </c>
      <c r="O93" s="435">
        <f>DSUM('P pag 827'!$A$1:$G$170,"S.FINAL",U142:V143)</f>
        <v>119803.62</v>
      </c>
      <c r="P93" s="143">
        <f t="shared" si="42"/>
        <v>196.3799999999901</v>
      </c>
      <c r="Q93" s="143">
        <f t="shared" si="43"/>
        <v>0</v>
      </c>
      <c r="R93" s="143">
        <f t="shared" si="44"/>
        <v>196.3799999999901</v>
      </c>
      <c r="S93" s="170"/>
      <c r="T93" s="170"/>
      <c r="U93" s="434">
        <v>5001</v>
      </c>
      <c r="V93" s="434">
        <v>1211</v>
      </c>
      <c r="W93" s="434">
        <v>4001</v>
      </c>
      <c r="X93" s="434">
        <v>1211</v>
      </c>
      <c r="Y93" s="434">
        <v>5002</v>
      </c>
      <c r="Z93" s="434">
        <v>2491</v>
      </c>
      <c r="BC93" s="212"/>
      <c r="BD93" s="89"/>
      <c r="BI93" s="103">
        <v>3161</v>
      </c>
      <c r="BJ93" s="89">
        <v>3540</v>
      </c>
    </row>
    <row r="94" spans="1:62" ht="31.2" customHeight="1">
      <c r="B94" s="141">
        <v>5002</v>
      </c>
      <c r="C94" s="141">
        <v>2961</v>
      </c>
      <c r="D94" s="430" t="s">
        <v>653</v>
      </c>
      <c r="E94" s="143">
        <f>DSUM('P Aprob 821'!$A$1:$G$207,"S.FINAL",U144:V145)</f>
        <v>45000</v>
      </c>
      <c r="F94" s="435">
        <f>DSUM('P Mod 823'!$A$1:$G$200,"AMPL",U144:V145)</f>
        <v>0</v>
      </c>
      <c r="G94" s="435">
        <f>DSUM('P Mod 823'!$A$1:$G$200,"REDU",U144:V145)</f>
        <v>27150</v>
      </c>
      <c r="H94" s="143">
        <f t="shared" si="34"/>
        <v>17850</v>
      </c>
      <c r="I94" s="143">
        <f>4650+3200+4024</f>
        <v>11874</v>
      </c>
      <c r="J94" s="435">
        <f>DSUM('P Com 824'!$A$1:$G$172,"S.FINAL",U144:V145)</f>
        <v>11874</v>
      </c>
      <c r="K94" s="435">
        <f>DSUM('P Dev 825'!$A$1:$G$172,"S.FINAL",U144:V145)</f>
        <v>11874</v>
      </c>
      <c r="L94" s="143">
        <f t="shared" si="40"/>
        <v>0</v>
      </c>
      <c r="M94" s="435">
        <f>DSUM('P Ejer 826'!$A$1:$G$172,"S.FINAL",U144:V145)</f>
        <v>11874</v>
      </c>
      <c r="N94" s="143">
        <f t="shared" si="41"/>
        <v>0</v>
      </c>
      <c r="O94" s="435">
        <f>DSUM('P pag 827'!$A$1:$G$170,"S.FINAL",U144:V145)</f>
        <v>11874</v>
      </c>
      <c r="P94" s="143">
        <f t="shared" si="42"/>
        <v>5976</v>
      </c>
      <c r="Q94" s="143">
        <f t="shared" si="43"/>
        <v>0</v>
      </c>
      <c r="R94" s="143">
        <f t="shared" si="44"/>
        <v>5976</v>
      </c>
      <c r="S94" s="170"/>
      <c r="T94" s="170"/>
      <c r="U94" s="432" t="s">
        <v>86</v>
      </c>
      <c r="V94" s="433" t="s">
        <v>87</v>
      </c>
      <c r="W94" s="432" t="s">
        <v>86</v>
      </c>
      <c r="X94" s="433" t="s">
        <v>87</v>
      </c>
      <c r="Y94" s="432" t="s">
        <v>86</v>
      </c>
      <c r="Z94" s="433" t="s">
        <v>87</v>
      </c>
      <c r="BC94" s="212"/>
      <c r="BD94" s="89"/>
      <c r="BI94" s="97">
        <v>3171</v>
      </c>
      <c r="BJ94" s="89">
        <v>0</v>
      </c>
    </row>
    <row r="95" spans="1:62" ht="30" customHeight="1">
      <c r="B95" s="141">
        <v>5002</v>
      </c>
      <c r="C95" s="141">
        <v>2991</v>
      </c>
      <c r="D95" s="430" t="s">
        <v>1553</v>
      </c>
      <c r="E95" s="143">
        <f>DSUM('P Aprob 821'!$A$1:$G$207,"S.FINAL",Y110:Z111)</f>
        <v>11000</v>
      </c>
      <c r="F95" s="435">
        <f>DSUM('P Mod 823'!$A$1:$G$200,"AMPL",Y110:Z111)</f>
        <v>0</v>
      </c>
      <c r="G95" s="435">
        <f>DSUM('P Mod 823'!$A$1:$G$200,"REDU",Y110:Z111)</f>
        <v>11000</v>
      </c>
      <c r="H95" s="143">
        <f t="shared" si="34"/>
        <v>0</v>
      </c>
      <c r="I95" s="143">
        <v>0</v>
      </c>
      <c r="J95" s="435">
        <f>DSUM('P Com 824'!$A$1:$G$172,"S.FINAL",Y110:Z111)</f>
        <v>0</v>
      </c>
      <c r="K95" s="435">
        <f>DSUM('P Dev 825'!$A$1:$G$172,"S.FINAL",Y110:Z111)</f>
        <v>0</v>
      </c>
      <c r="L95" s="143">
        <f t="shared" si="40"/>
        <v>0</v>
      </c>
      <c r="M95" s="435">
        <f>DSUM('P Ejer 826'!$A$1:$G$172,"S.FINAL",Y110:Z111)</f>
        <v>0</v>
      </c>
      <c r="N95" s="143">
        <f t="shared" si="41"/>
        <v>0</v>
      </c>
      <c r="O95" s="435">
        <f>DSUM('P pag 827'!$A$1:$G$170,"S.FINAL",Y110:Z111)</f>
        <v>0</v>
      </c>
      <c r="P95" s="143">
        <f t="shared" si="42"/>
        <v>0</v>
      </c>
      <c r="Q95" s="143">
        <f t="shared" si="43"/>
        <v>0</v>
      </c>
      <c r="R95" s="143">
        <f t="shared" si="44"/>
        <v>0</v>
      </c>
      <c r="S95" s="170"/>
      <c r="T95" s="170"/>
      <c r="U95" s="434">
        <v>5001</v>
      </c>
      <c r="V95" s="434">
        <v>1231</v>
      </c>
      <c r="W95" s="434">
        <v>4001</v>
      </c>
      <c r="X95" s="434">
        <v>1231</v>
      </c>
      <c r="Y95" s="434">
        <v>5002</v>
      </c>
      <c r="Z95" s="434">
        <v>3341</v>
      </c>
      <c r="BC95" s="212"/>
      <c r="BD95" s="89"/>
      <c r="BI95" s="99">
        <v>3171</v>
      </c>
      <c r="BJ95" s="89">
        <v>31285.399999999998</v>
      </c>
    </row>
    <row r="96" spans="1:62" ht="28.95" customHeight="1">
      <c r="B96" s="141">
        <v>5002</v>
      </c>
      <c r="C96" s="141">
        <v>3111</v>
      </c>
      <c r="D96" s="430" t="s">
        <v>1555</v>
      </c>
      <c r="E96" s="143">
        <f>DSUM('P Aprob 821'!$A$1:$G$207,"S.FINAL",Y118:Z119)</f>
        <v>100000</v>
      </c>
      <c r="F96" s="435">
        <f>DSUM('P Mod 823'!$A$1:$G$200,"AMPL",Y118:Z119)</f>
        <v>0</v>
      </c>
      <c r="G96" s="435">
        <f>DSUM('P Mod 823'!$A$1:$G$200,"REDU",Y118:Z119)</f>
        <v>15061.11</v>
      </c>
      <c r="H96" s="143">
        <f t="shared" si="34"/>
        <v>84938.89</v>
      </c>
      <c r="I96" s="143">
        <f>41912.89+43026</f>
        <v>84938.89</v>
      </c>
      <c r="J96" s="435">
        <f>DSUM('P Com 824'!$A$1:$G$172,"S.FINAL",Y118:Z119)</f>
        <v>84938.89</v>
      </c>
      <c r="K96" s="435">
        <f>DSUM('P Dev 825'!$A$1:$G$172,"S.FINAL",Y118:Z119)</f>
        <v>84938.89</v>
      </c>
      <c r="L96" s="143">
        <f t="shared" si="40"/>
        <v>0</v>
      </c>
      <c r="M96" s="435">
        <f>DSUM('P Ejer 826'!$A$1:$G$172,"S.FINAL",Y118:Z119)</f>
        <v>84938.89</v>
      </c>
      <c r="N96" s="143">
        <f t="shared" si="41"/>
        <v>0</v>
      </c>
      <c r="O96" s="435">
        <f>DSUM('P pag 827'!$A$1:$G$170,"S.FINAL",Y118:Z119)</f>
        <v>84938.89</v>
      </c>
      <c r="P96" s="143">
        <f t="shared" si="42"/>
        <v>0</v>
      </c>
      <c r="Q96" s="143">
        <f t="shared" si="43"/>
        <v>0</v>
      </c>
      <c r="R96" s="143">
        <f t="shared" si="44"/>
        <v>0</v>
      </c>
      <c r="S96" s="170"/>
      <c r="T96" s="170"/>
      <c r="U96" s="432" t="s">
        <v>86</v>
      </c>
      <c r="V96" s="433" t="s">
        <v>87</v>
      </c>
      <c r="W96" s="432" t="s">
        <v>86</v>
      </c>
      <c r="X96" s="433" t="s">
        <v>87</v>
      </c>
      <c r="Y96" s="432" t="s">
        <v>86</v>
      </c>
      <c r="Z96" s="433" t="s">
        <v>87</v>
      </c>
      <c r="BC96" s="212"/>
      <c r="BD96" s="89"/>
      <c r="BI96" s="102">
        <v>3171</v>
      </c>
      <c r="BJ96" s="89">
        <v>0</v>
      </c>
    </row>
    <row r="97" spans="2:62" ht="35.25" customHeight="1">
      <c r="B97" s="417">
        <v>5002</v>
      </c>
      <c r="C97" s="417">
        <v>3112</v>
      </c>
      <c r="D97" s="680" t="s">
        <v>635</v>
      </c>
      <c r="E97" s="143">
        <f>DSUM('P Aprob 821'!$A$1:$G$207,"S.FINAL",U146:V147)</f>
        <v>550000</v>
      </c>
      <c r="F97" s="435">
        <f>DSUM('P Mod 823'!$A$1:$G$200,"AMPL",U146:V147)</f>
        <v>380000</v>
      </c>
      <c r="G97" s="435">
        <f>DSUM('P Mod 823'!$A$1:$G$200,"REDU",U146:V147)</f>
        <v>200000</v>
      </c>
      <c r="H97" s="143">
        <f t="shared" si="34"/>
        <v>730000</v>
      </c>
      <c r="I97" s="143">
        <f>78588+47255+53047+66834+74922+83271+74234+69555+56894+51027+62801</f>
        <v>718428</v>
      </c>
      <c r="J97" s="435">
        <f>DSUM('P Com 824'!$A$1:$G$172,"S.FINAL",U146:V147)</f>
        <v>718428</v>
      </c>
      <c r="K97" s="435">
        <f>DSUM('P Dev 825'!$A$1:$G$172,"S.FINAL",U146:V147)</f>
        <v>718428</v>
      </c>
      <c r="L97" s="143">
        <f t="shared" si="40"/>
        <v>0</v>
      </c>
      <c r="M97" s="435">
        <f>DSUM('P Ejer 826'!$A$1:$G$172,"S.FINAL",U146:V147)</f>
        <v>718428</v>
      </c>
      <c r="N97" s="143">
        <f t="shared" si="41"/>
        <v>0</v>
      </c>
      <c r="O97" s="435">
        <f>DSUM('P pag 827'!$A$1:$G$170,"S.FINAL",U146:V147)</f>
        <v>718428</v>
      </c>
      <c r="P97" s="143">
        <f t="shared" si="42"/>
        <v>11572</v>
      </c>
      <c r="Q97" s="143">
        <f t="shared" si="43"/>
        <v>0</v>
      </c>
      <c r="R97" s="143">
        <f t="shared" si="44"/>
        <v>11572</v>
      </c>
      <c r="S97" s="170"/>
      <c r="T97" s="170"/>
      <c r="U97" s="434">
        <v>5001</v>
      </c>
      <c r="V97" s="434">
        <v>1311</v>
      </c>
      <c r="W97" s="434">
        <v>4001</v>
      </c>
      <c r="X97" s="434">
        <v>2211</v>
      </c>
      <c r="Y97" s="434">
        <v>5002</v>
      </c>
      <c r="Z97" s="434">
        <v>2431</v>
      </c>
      <c r="BC97" s="212"/>
      <c r="BD97" s="89"/>
      <c r="BI97" s="100">
        <v>3181</v>
      </c>
      <c r="BJ97" s="89">
        <v>75439.38</v>
      </c>
    </row>
    <row r="98" spans="2:62" ht="35.25" customHeight="1">
      <c r="B98" s="417">
        <v>5002</v>
      </c>
      <c r="C98" s="417">
        <v>3131</v>
      </c>
      <c r="D98" s="680" t="s">
        <v>636</v>
      </c>
      <c r="E98" s="143">
        <f>DSUM('P Aprob 821'!$A$1:$G$207,"S.FINAL",U148:V149)</f>
        <v>240000</v>
      </c>
      <c r="F98" s="435">
        <f>DSUM('P Mod 823'!$A$1:$G$200,"AMPL",U148:V149)</f>
        <v>92000</v>
      </c>
      <c r="G98" s="435">
        <f>DSUM('P Mod 823'!$A$1:$G$200,"REDU",U148:V149)</f>
        <v>0</v>
      </c>
      <c r="H98" s="143">
        <f t="shared" si="34"/>
        <v>332000</v>
      </c>
      <c r="I98" s="143">
        <f>52163+53905+53905+53905+53905+53905+2882</f>
        <v>324570</v>
      </c>
      <c r="J98" s="435">
        <f>DSUM('P Com 824'!$A$1:$G$172,"S.FINAL",U148:V149)</f>
        <v>324570</v>
      </c>
      <c r="K98" s="435">
        <f>DSUM('P Dev 825'!$A$1:$G$172,"S.FINAL",U148:V149)</f>
        <v>324570</v>
      </c>
      <c r="L98" s="143">
        <f t="shared" si="40"/>
        <v>0</v>
      </c>
      <c r="M98" s="435">
        <f>DSUM('P Ejer 826'!$A$1:$G$172,"S.FINAL",U148:V149)</f>
        <v>324570</v>
      </c>
      <c r="N98" s="143">
        <f t="shared" si="41"/>
        <v>0</v>
      </c>
      <c r="O98" s="435">
        <f>DSUM('P pag 827'!$A$1:$G$170,"S.FINAL",U148:V149)</f>
        <v>324570</v>
      </c>
      <c r="P98" s="143">
        <f t="shared" si="42"/>
        <v>7430</v>
      </c>
      <c r="Q98" s="143">
        <f t="shared" si="43"/>
        <v>0</v>
      </c>
      <c r="R98" s="143">
        <f t="shared" si="44"/>
        <v>7430</v>
      </c>
      <c r="S98" s="170"/>
      <c r="T98" s="170"/>
      <c r="U98" s="432" t="s">
        <v>86</v>
      </c>
      <c r="V98" s="433" t="s">
        <v>87</v>
      </c>
      <c r="W98" s="432" t="s">
        <v>86</v>
      </c>
      <c r="X98" s="433" t="s">
        <v>87</v>
      </c>
      <c r="Y98" s="432" t="s">
        <v>86</v>
      </c>
      <c r="Z98" s="433" t="s">
        <v>87</v>
      </c>
      <c r="BC98" s="211"/>
      <c r="BD98" s="89"/>
      <c r="BI98" s="97">
        <v>3221</v>
      </c>
      <c r="BJ98" s="89">
        <v>0</v>
      </c>
    </row>
    <row r="99" spans="2:62" ht="27" customHeight="1">
      <c r="B99" s="417">
        <v>5002</v>
      </c>
      <c r="C99" s="417">
        <v>3141</v>
      </c>
      <c r="D99" s="680" t="s">
        <v>637</v>
      </c>
      <c r="E99" s="143">
        <f>DSUM('P Aprob 821'!$A$1:$G$207,"S.FINAL",U150:V151)</f>
        <v>300000</v>
      </c>
      <c r="F99" s="435">
        <f>DSUM('P Mod 823'!$A$1:$G$200,"AMPL",U150:V151)</f>
        <v>0</v>
      </c>
      <c r="G99" s="435">
        <f>DSUM('P Mod 823'!$A$1:$G$200,"REDU",U150:V151)</f>
        <v>243441.96</v>
      </c>
      <c r="H99" s="143">
        <f t="shared" ref="H99:H140" si="45">+E99+F99-G99</f>
        <v>56558.040000000008</v>
      </c>
      <c r="I99" s="143">
        <f>37705.36+18852.68</f>
        <v>56558.04</v>
      </c>
      <c r="J99" s="435">
        <f>DSUM('P Com 824'!$A$1:$G$172,"S.FINAL",U150:V151)</f>
        <v>56558.040000000008</v>
      </c>
      <c r="K99" s="435">
        <f>DSUM('P Dev 825'!$A$1:$G$172,"S.FINAL",U150:V151)</f>
        <v>56558.04</v>
      </c>
      <c r="L99" s="143">
        <f t="shared" si="40"/>
        <v>0</v>
      </c>
      <c r="M99" s="435">
        <f>DSUM('P Ejer 826'!$A$1:$G$172,"S.FINAL",U150:V151)</f>
        <v>56558.04</v>
      </c>
      <c r="N99" s="143">
        <f t="shared" si="41"/>
        <v>0</v>
      </c>
      <c r="O99" s="435">
        <f>DSUM('P pag 827'!$A$1:$G$170,"S.FINAL",U150:V151)</f>
        <v>56558.04</v>
      </c>
      <c r="P99" s="143">
        <f t="shared" si="42"/>
        <v>0</v>
      </c>
      <c r="Q99" s="143">
        <f t="shared" si="43"/>
        <v>0</v>
      </c>
      <c r="R99" s="143">
        <f t="shared" si="44"/>
        <v>0</v>
      </c>
      <c r="S99" s="170"/>
      <c r="T99" s="170"/>
      <c r="U99" s="434">
        <v>5001</v>
      </c>
      <c r="V99" s="434">
        <v>1321</v>
      </c>
      <c r="W99" s="434">
        <v>5001</v>
      </c>
      <c r="X99" s="434">
        <v>1711</v>
      </c>
      <c r="Y99" s="434">
        <v>5002</v>
      </c>
      <c r="Z99" s="434">
        <v>2921</v>
      </c>
      <c r="BC99" s="212"/>
      <c r="BD99" s="89"/>
      <c r="BI99" s="100">
        <v>3221</v>
      </c>
      <c r="BJ99" s="89">
        <v>169454.77000000002</v>
      </c>
    </row>
    <row r="100" spans="2:62" ht="31.5" customHeight="1">
      <c r="B100" s="417">
        <v>5002</v>
      </c>
      <c r="C100" s="417">
        <v>3171</v>
      </c>
      <c r="D100" s="430" t="s">
        <v>1534</v>
      </c>
      <c r="E100" s="143">
        <f>DSUM('P Aprob 821'!$A$1:$G$207,"S.FINAL",Y100:Z101)</f>
        <v>200000</v>
      </c>
      <c r="F100" s="435">
        <f>DSUM('P Mod 823'!$A$1:$G$200,"AMPL",Y100:Z101)</f>
        <v>0</v>
      </c>
      <c r="G100" s="435">
        <f>DSUM('P Mod 823'!$A$1:$G$200,"REDU",Y100:Z101)</f>
        <v>98499.11</v>
      </c>
      <c r="H100" s="143">
        <f t="shared" si="45"/>
        <v>101500.89</v>
      </c>
      <c r="I100" s="143">
        <f>13245.58+88255.31</f>
        <v>101500.89</v>
      </c>
      <c r="J100" s="435">
        <f>DSUM('P Com 824'!$A$1:$G$172,"S.FINAL",Y100:Z101)</f>
        <v>101500.88999999998</v>
      </c>
      <c r="K100" s="435">
        <f>DSUM('P Dev 825'!$A$1:$G$172,"S.FINAL",Y100:Z101)</f>
        <v>101500.89</v>
      </c>
      <c r="L100" s="143">
        <f t="shared" si="40"/>
        <v>0</v>
      </c>
      <c r="M100" s="435">
        <f>DSUM('P Ejer 826'!$A$1:$G$172,"S.FINAL",Y100:Z101)</f>
        <v>101500.89</v>
      </c>
      <c r="N100" s="143">
        <f t="shared" si="41"/>
        <v>0</v>
      </c>
      <c r="O100" s="435">
        <f>DSUM('P pag 827'!$A$1:$G$170,"S.FINAL",Y100:Z101)</f>
        <v>101500.89</v>
      </c>
      <c r="P100" s="143">
        <f t="shared" si="42"/>
        <v>0</v>
      </c>
      <c r="Q100" s="143">
        <f t="shared" si="43"/>
        <v>0</v>
      </c>
      <c r="R100" s="143">
        <f t="shared" si="44"/>
        <v>0</v>
      </c>
      <c r="S100" s="170"/>
      <c r="T100" s="170"/>
      <c r="U100" s="432" t="s">
        <v>86</v>
      </c>
      <c r="V100" s="433" t="s">
        <v>87</v>
      </c>
      <c r="W100" s="432" t="s">
        <v>86</v>
      </c>
      <c r="X100" s="433" t="s">
        <v>87</v>
      </c>
      <c r="Y100" s="432" t="s">
        <v>86</v>
      </c>
      <c r="Z100" s="433" t="s">
        <v>87</v>
      </c>
      <c r="BC100" s="212"/>
      <c r="BD100" s="89"/>
      <c r="BI100" s="97">
        <v>3231</v>
      </c>
      <c r="BJ100" s="89">
        <v>43318.04</v>
      </c>
    </row>
    <row r="101" spans="2:62" ht="39.6" customHeight="1">
      <c r="B101" s="417">
        <v>5002</v>
      </c>
      <c r="C101" s="417">
        <v>3181</v>
      </c>
      <c r="D101" s="680" t="s">
        <v>638</v>
      </c>
      <c r="E101" s="143">
        <f>DSUM('P Aprob 821'!$A$1:$G$207,"S.FINAL",U156:V157)</f>
        <v>30000</v>
      </c>
      <c r="F101" s="435">
        <f>DSUM('P Mod 823'!$A$1:$G$200,"AMPL",U156:V157)</f>
        <v>0</v>
      </c>
      <c r="G101" s="435">
        <f>DSUM('P Mod 823'!$A$1:$G$200,"REDU",U156:V157)</f>
        <v>3122.18</v>
      </c>
      <c r="H101" s="143">
        <f t="shared" si="45"/>
        <v>26877.82</v>
      </c>
      <c r="I101" s="143">
        <f>1860.32+12122+12470</f>
        <v>26452.32</v>
      </c>
      <c r="J101" s="435">
        <f>DSUM('P Com 824'!$A$1:$G$172,"S.FINAL",U156:V157)</f>
        <v>26452.32</v>
      </c>
      <c r="K101" s="435">
        <f>DSUM('P Dev 825'!$A$1:$G$172,"S.FINAL",U156:V157)</f>
        <v>26452.32</v>
      </c>
      <c r="L101" s="143">
        <f t="shared" si="40"/>
        <v>0</v>
      </c>
      <c r="M101" s="435">
        <f>DSUM('P Ejer 826'!$A$1:$G$172,"S.FINAL",U156:V157)</f>
        <v>26452.32</v>
      </c>
      <c r="N101" s="143">
        <f t="shared" si="41"/>
        <v>0</v>
      </c>
      <c r="O101" s="435">
        <f>DSUM('P pag 827'!$A$1:$G$170,"S.FINAL",U156:V157)</f>
        <v>26452.32</v>
      </c>
      <c r="P101" s="143">
        <f t="shared" si="42"/>
        <v>425.5</v>
      </c>
      <c r="Q101" s="143">
        <f t="shared" si="43"/>
        <v>0</v>
      </c>
      <c r="R101" s="143">
        <f t="shared" si="44"/>
        <v>425.5</v>
      </c>
      <c r="S101" s="170"/>
      <c r="T101" s="170"/>
      <c r="U101" s="434">
        <v>5001</v>
      </c>
      <c r="V101" s="434">
        <v>1323</v>
      </c>
      <c r="W101" s="434">
        <v>4001</v>
      </c>
      <c r="X101" s="434">
        <v>3331</v>
      </c>
      <c r="Y101" s="434">
        <v>5002</v>
      </c>
      <c r="Z101" s="434">
        <v>3171</v>
      </c>
      <c r="BC101" s="212"/>
      <c r="BD101" s="89"/>
      <c r="BI101" s="100">
        <v>3271</v>
      </c>
      <c r="BJ101" s="89">
        <v>1000</v>
      </c>
    </row>
    <row r="102" spans="2:62" ht="36" customHeight="1">
      <c r="B102" s="417">
        <v>5002</v>
      </c>
      <c r="C102" s="417">
        <v>3221</v>
      </c>
      <c r="D102" s="680" t="s">
        <v>639</v>
      </c>
      <c r="E102" s="143">
        <f>DSUM('P Aprob 821'!$A$1:$G$207,"S.FINAL",U158:V159)</f>
        <v>1200000</v>
      </c>
      <c r="F102" s="435">
        <f>DSUM('P Mod 823'!$A$1:$G$200,"AMPL",U158:V159)</f>
        <v>1351.97</v>
      </c>
      <c r="G102" s="435">
        <f>DSUM('P Mod 823'!$A$1:$G$200,"REDU",U158:V159)</f>
        <v>94100.84</v>
      </c>
      <c r="H102" s="143">
        <f t="shared" si="45"/>
        <v>1107251.1299999999</v>
      </c>
      <c r="I102" s="143">
        <f>65561.47+93401.47+93401.47+98309.64+94259.64+94259.64+89392.51+60854.27+94259.64+94259.64+94259.64+135032.09</f>
        <v>1107251.1200000001</v>
      </c>
      <c r="J102" s="435">
        <f>DSUM('P Com 824'!$A$1:$G$172,"S.FINAL",U158:V159)</f>
        <v>1107251.1199999999</v>
      </c>
      <c r="K102" s="435">
        <f>DSUM('P Dev 825'!$A$1:$G$172,"S.FINAL",U158:V159)</f>
        <v>1107251.1200000001</v>
      </c>
      <c r="L102" s="143">
        <f t="shared" si="40"/>
        <v>0</v>
      </c>
      <c r="M102" s="435">
        <f>DSUM('P Ejer 826'!$A$1:$G$172,"S.FINAL",U158:V159)</f>
        <v>1107251.1200000001</v>
      </c>
      <c r="N102" s="143">
        <f t="shared" si="41"/>
        <v>0</v>
      </c>
      <c r="O102" s="435">
        <f>DSUM('P pag 827'!$A$1:$G$170,"S.FINAL",U158:V159)</f>
        <v>1107251.1200000001</v>
      </c>
      <c r="P102" s="143">
        <f t="shared" si="42"/>
        <v>1.0000000009313226E-2</v>
      </c>
      <c r="Q102" s="143">
        <f t="shared" si="43"/>
        <v>0</v>
      </c>
      <c r="R102" s="143">
        <f t="shared" si="44"/>
        <v>9.9999997764825821E-3</v>
      </c>
      <c r="S102" s="170"/>
      <c r="T102" s="170"/>
      <c r="U102" s="432" t="s">
        <v>86</v>
      </c>
      <c r="V102" s="433" t="s">
        <v>87</v>
      </c>
      <c r="W102" s="432" t="s">
        <v>86</v>
      </c>
      <c r="X102" s="433" t="s">
        <v>87</v>
      </c>
      <c r="BC102" s="212"/>
      <c r="BD102" s="89"/>
      <c r="BI102" s="100">
        <v>3291</v>
      </c>
      <c r="BJ102" s="89">
        <v>-9875</v>
      </c>
    </row>
    <row r="103" spans="2:62" s="847" customFormat="1" ht="23.55" customHeight="1">
      <c r="B103" s="417">
        <v>5002</v>
      </c>
      <c r="C103" s="417">
        <v>3271</v>
      </c>
      <c r="D103" s="680" t="s">
        <v>658</v>
      </c>
      <c r="E103" s="143">
        <f>DSUM('P Aprob 821'!$A$1:$G$207,"S.FINAL",U160:V161)</f>
        <v>1100</v>
      </c>
      <c r="F103" s="435">
        <f>DSUM('P Mod 823'!$A$1:$G$200,"AMPL",U160:V161)</f>
        <v>162400</v>
      </c>
      <c r="G103" s="435">
        <f>DSUM('P Mod 823'!$A$1:$G$200,"REDU",U160:V161)</f>
        <v>1100</v>
      </c>
      <c r="H103" s="143">
        <f t="shared" si="45"/>
        <v>162400</v>
      </c>
      <c r="I103" s="143">
        <v>162400</v>
      </c>
      <c r="J103" s="435">
        <f>DSUM('P Com 824'!$A$1:$G$172,"S.FINAL",U160:V161)</f>
        <v>162400</v>
      </c>
      <c r="K103" s="435">
        <f>DSUM('P Dev 825'!$A$1:$G$172,"S.FINAL",U160:V161)</f>
        <v>162400</v>
      </c>
      <c r="L103" s="143">
        <f t="shared" si="40"/>
        <v>0</v>
      </c>
      <c r="M103" s="435">
        <f>DSUM('P Ejer 826'!$A$1:$G$172,"S.FINAL",U160:V161)</f>
        <v>162400</v>
      </c>
      <c r="N103" s="143">
        <f t="shared" si="41"/>
        <v>0</v>
      </c>
      <c r="O103" s="435">
        <f>DSUM('P pag 827'!$A$1:$G$170,"S.FINAL",U160:V161)</f>
        <v>162400</v>
      </c>
      <c r="P103" s="143">
        <f t="shared" si="42"/>
        <v>0</v>
      </c>
      <c r="Q103" s="143">
        <f t="shared" si="43"/>
        <v>0</v>
      </c>
      <c r="R103" s="143">
        <f t="shared" si="44"/>
        <v>0</v>
      </c>
      <c r="S103" s="170"/>
      <c r="T103" s="170"/>
      <c r="U103" s="434">
        <v>5001</v>
      </c>
      <c r="V103" s="434">
        <v>1411</v>
      </c>
      <c r="W103" s="434">
        <v>3007</v>
      </c>
      <c r="X103" s="434">
        <v>2941</v>
      </c>
      <c r="Y103" s="850"/>
      <c r="Z103" s="850"/>
      <c r="AA103" s="850"/>
      <c r="AB103" s="850"/>
      <c r="AC103" s="850"/>
      <c r="AD103" s="850"/>
      <c r="AE103" s="850"/>
      <c r="AF103" s="850"/>
      <c r="BC103" s="851"/>
      <c r="BD103" s="852"/>
      <c r="BI103" s="853">
        <v>3311</v>
      </c>
      <c r="BJ103" s="852">
        <v>92000</v>
      </c>
    </row>
    <row r="104" spans="2:62" s="847" customFormat="1" ht="33.6" customHeight="1">
      <c r="B104" s="417">
        <v>5002</v>
      </c>
      <c r="C104" s="417">
        <v>3311</v>
      </c>
      <c r="D104" s="680" t="s">
        <v>1278</v>
      </c>
      <c r="E104" s="143">
        <f>DSUM('P Aprob 821'!$A$1:$G$207,"S.FINAL",U162:V163)</f>
        <v>103012.64</v>
      </c>
      <c r="F104" s="435">
        <f>DSUM('P Mod 823'!$A$1:$G$200,"AMPL",U162:V163)</f>
        <v>0</v>
      </c>
      <c r="G104" s="435">
        <f>DSUM('P Mod 823'!$A$1:$G$200,"REDU",U162:V163)</f>
        <v>0</v>
      </c>
      <c r="H104" s="143">
        <f t="shared" si="45"/>
        <v>103012.64</v>
      </c>
      <c r="I104" s="143">
        <v>103012.64</v>
      </c>
      <c r="J104" s="435">
        <f>DSUM('P Com 824'!$A$1:$G$172,"S.FINAL",U162:V163)</f>
        <v>103012.64</v>
      </c>
      <c r="K104" s="435">
        <f>DSUM('P Dev 825'!$A$1:$G$172,"S.FINAL",U162:V163)</f>
        <v>103012.64</v>
      </c>
      <c r="L104" s="143">
        <f t="shared" si="40"/>
        <v>0</v>
      </c>
      <c r="M104" s="435">
        <f>DSUM('P Ejer 826'!$A$1:$G$172,"S.FINAL",U162:V163)</f>
        <v>103012.64</v>
      </c>
      <c r="N104" s="143">
        <f t="shared" si="41"/>
        <v>0</v>
      </c>
      <c r="O104" s="435">
        <f>DSUM('P pag 827'!$A$1:$G$170,"S.FINAL",U162:V163)</f>
        <v>103012.64</v>
      </c>
      <c r="P104" s="143">
        <f t="shared" si="42"/>
        <v>0</v>
      </c>
      <c r="Q104" s="143">
        <f t="shared" si="43"/>
        <v>0</v>
      </c>
      <c r="R104" s="143">
        <f t="shared" si="44"/>
        <v>0</v>
      </c>
      <c r="S104" s="170"/>
      <c r="T104" s="170"/>
      <c r="U104" s="848" t="s">
        <v>86</v>
      </c>
      <c r="V104" s="849" t="s">
        <v>87</v>
      </c>
      <c r="W104" s="848" t="s">
        <v>86</v>
      </c>
      <c r="X104" s="849" t="s">
        <v>87</v>
      </c>
      <c r="Y104" s="850"/>
      <c r="Z104" s="850"/>
      <c r="AA104" s="850"/>
      <c r="AB104" s="850"/>
      <c r="AC104" s="850"/>
      <c r="AD104" s="850"/>
      <c r="AE104" s="850"/>
      <c r="AF104" s="850"/>
      <c r="BC104" s="851"/>
      <c r="BD104" s="852"/>
      <c r="BI104" s="941">
        <v>3341</v>
      </c>
      <c r="BJ104" s="852">
        <v>143144</v>
      </c>
    </row>
    <row r="105" spans="2:62" ht="28.95" customHeight="1">
      <c r="B105" s="417">
        <v>5002</v>
      </c>
      <c r="C105" s="417">
        <v>3321</v>
      </c>
      <c r="D105" s="142" t="s">
        <v>1535</v>
      </c>
      <c r="E105" s="143">
        <f>DSUM('P Aprob 821'!$A$1:$G$207,"S.FINAL",Y108:Z109)</f>
        <v>0</v>
      </c>
      <c r="F105" s="435">
        <f>DSUM('P Mod 823'!$A$1:$G$200,"AMPL",Y108:Z109)</f>
        <v>40600</v>
      </c>
      <c r="G105" s="435">
        <f>DSUM('P Mod 823'!$A$1:$G$200,"REDU",Y108:Z109)</f>
        <v>0</v>
      </c>
      <c r="H105" s="143">
        <f t="shared" si="45"/>
        <v>40600</v>
      </c>
      <c r="I105" s="143">
        <v>40600</v>
      </c>
      <c r="J105" s="435">
        <f>DSUM('P Com 824'!$A$1:$G$172,"S.FINAL",Y108:Z109)</f>
        <v>40600</v>
      </c>
      <c r="K105" s="435">
        <f>DSUM('P Dev 825'!$A$1:$G$172,"S.FINAL",Y108:Z109)</f>
        <v>40600</v>
      </c>
      <c r="L105" s="143">
        <f t="shared" si="40"/>
        <v>0</v>
      </c>
      <c r="M105" s="435">
        <f>DSUM('P Ejer 826'!$A$1:$G$172,"S.FINAL",Y108:Z109)</f>
        <v>40600</v>
      </c>
      <c r="N105" s="143">
        <f t="shared" si="41"/>
        <v>0</v>
      </c>
      <c r="O105" s="435">
        <f>DSUM('P pag 827'!$A$1:$G$170,"S.FINAL",Y108:Z109)</f>
        <v>40600</v>
      </c>
      <c r="P105" s="143">
        <f t="shared" si="42"/>
        <v>0</v>
      </c>
      <c r="Q105" s="143">
        <f t="shared" si="43"/>
        <v>0</v>
      </c>
      <c r="R105" s="143">
        <f t="shared" si="44"/>
        <v>0</v>
      </c>
      <c r="S105" s="170"/>
      <c r="T105" s="170"/>
      <c r="U105" s="434">
        <v>5001</v>
      </c>
      <c r="V105" s="434">
        <v>1421</v>
      </c>
      <c r="W105" s="434">
        <v>3007</v>
      </c>
      <c r="X105" s="434">
        <v>3722</v>
      </c>
      <c r="BC105" s="212"/>
      <c r="BD105" s="89"/>
      <c r="BI105" s="102">
        <v>3341</v>
      </c>
      <c r="BJ105" s="89">
        <v>177944</v>
      </c>
    </row>
    <row r="106" spans="2:62" ht="23.25" customHeight="1">
      <c r="B106" s="417">
        <v>5002</v>
      </c>
      <c r="C106" s="417">
        <v>3331</v>
      </c>
      <c r="D106" s="142" t="s">
        <v>1536</v>
      </c>
      <c r="E106" s="143">
        <f>DSUM('P Aprob 821'!$A$1:$G$207,"S.FINAL",W162:X163)</f>
        <v>420000</v>
      </c>
      <c r="F106" s="435">
        <f>DSUM('P Mod 823'!$A$1:$G$200,"AMPL",W162:X163)</f>
        <v>200000</v>
      </c>
      <c r="G106" s="435">
        <f>DSUM('P Mod 823'!$A$1:$G$200,"REDU",W162:X163)</f>
        <v>193142.05</v>
      </c>
      <c r="H106" s="143">
        <f t="shared" si="45"/>
        <v>426857.95</v>
      </c>
      <c r="I106" s="143">
        <f>26680+53360+26680+13417.95+26680+280040</f>
        <v>426857.95</v>
      </c>
      <c r="J106" s="435">
        <f>DSUM('P Com 824'!$A$1:$G$172,"S.FINAL",W162:X163)</f>
        <v>426857.95</v>
      </c>
      <c r="K106" s="435">
        <f>DSUM('P Dev 825'!$A$1:$G$172,"S.FINAL",W162:X163)</f>
        <v>426857.95</v>
      </c>
      <c r="L106" s="143">
        <f t="shared" si="40"/>
        <v>0</v>
      </c>
      <c r="M106" s="435">
        <f>DSUM('P Ejer 826'!$A$1:$G$172,"S.FINAL",W162:X163)</f>
        <v>426857.95</v>
      </c>
      <c r="N106" s="143">
        <f t="shared" si="41"/>
        <v>0</v>
      </c>
      <c r="O106" s="435">
        <f>DSUM('P pag 827'!$A$1:$G$170,"S.FINAL",W162:X163)</f>
        <v>426857.95</v>
      </c>
      <c r="P106" s="143">
        <f t="shared" si="42"/>
        <v>0</v>
      </c>
      <c r="Q106" s="143">
        <f t="shared" si="43"/>
        <v>0</v>
      </c>
      <c r="R106" s="143">
        <f t="shared" si="44"/>
        <v>0</v>
      </c>
      <c r="S106" s="170"/>
      <c r="T106" s="170"/>
      <c r="U106" s="432" t="s">
        <v>86</v>
      </c>
      <c r="V106" s="433" t="s">
        <v>87</v>
      </c>
      <c r="W106" s="432" t="s">
        <v>86</v>
      </c>
      <c r="X106" s="433" t="s">
        <v>87</v>
      </c>
      <c r="Y106" s="432" t="s">
        <v>86</v>
      </c>
      <c r="Z106" s="433" t="s">
        <v>87</v>
      </c>
      <c r="BC106" s="212"/>
      <c r="BD106" s="89"/>
      <c r="BI106" s="94">
        <v>3351</v>
      </c>
      <c r="BJ106" s="89">
        <v>67504</v>
      </c>
    </row>
    <row r="107" spans="2:62" ht="32.549999999999997" customHeight="1">
      <c r="B107" s="417">
        <v>5002</v>
      </c>
      <c r="C107" s="417">
        <v>3341</v>
      </c>
      <c r="D107" s="680" t="s">
        <v>803</v>
      </c>
      <c r="E107" s="143">
        <f>DSUM('P Aprob 821'!$A$1:$G$207,"S.FINAL",Y94:Z95)</f>
        <v>0</v>
      </c>
      <c r="F107" s="435">
        <f>DSUM('P Mod 823'!$A$1:$G$200,"AMPL",Y94:Z95)</f>
        <v>47000</v>
      </c>
      <c r="G107" s="435">
        <f>DSUM('P Mod 823'!$A$1:$G$200,"REDU",Y94:Z95)</f>
        <v>810</v>
      </c>
      <c r="H107" s="143">
        <f t="shared" si="45"/>
        <v>46190</v>
      </c>
      <c r="I107" s="143">
        <f>21190+25000</f>
        <v>46190</v>
      </c>
      <c r="J107" s="435">
        <f>DSUM('P Com 824'!$A$1:$G$172,"S.FINAL",Y94:Z95)</f>
        <v>46190</v>
      </c>
      <c r="K107" s="435">
        <f>DSUM('P Dev 825'!$A$1:$G$172,"S.FINAL",Y94:Z95)</f>
        <v>46190</v>
      </c>
      <c r="L107" s="143">
        <f t="shared" si="40"/>
        <v>0</v>
      </c>
      <c r="M107" s="435">
        <f>DSUM('P Ejer 826'!$A$1:$G$172,"S.FINAL",Y94:Z95)</f>
        <v>46190</v>
      </c>
      <c r="N107" s="143">
        <f t="shared" si="41"/>
        <v>0</v>
      </c>
      <c r="O107" s="435">
        <f>DSUM('P pag 827'!$A$1:$G$170,"S.FINAL",Y94:Z95)</f>
        <v>46190</v>
      </c>
      <c r="P107" s="143">
        <f t="shared" si="42"/>
        <v>0</v>
      </c>
      <c r="Q107" s="143">
        <f t="shared" si="43"/>
        <v>0</v>
      </c>
      <c r="R107" s="143">
        <f t="shared" si="44"/>
        <v>0</v>
      </c>
      <c r="S107" s="170"/>
      <c r="T107" s="170"/>
      <c r="U107" s="434">
        <v>5001</v>
      </c>
      <c r="V107" s="434">
        <v>1431</v>
      </c>
      <c r="W107" s="434">
        <v>3007</v>
      </c>
      <c r="X107" s="434">
        <v>5151</v>
      </c>
      <c r="Y107" s="434">
        <v>5002</v>
      </c>
      <c r="Z107" s="434">
        <v>3531</v>
      </c>
      <c r="BC107" s="212"/>
      <c r="BD107" s="89"/>
      <c r="BI107" s="94"/>
      <c r="BJ107" s="89"/>
    </row>
    <row r="108" spans="2:62" ht="27.75" customHeight="1">
      <c r="B108" s="417">
        <v>5002</v>
      </c>
      <c r="C108" s="417">
        <v>3361</v>
      </c>
      <c r="D108" s="680" t="s">
        <v>806</v>
      </c>
      <c r="E108" s="143">
        <f>DSUM('P Aprob 821'!$A$1:$G$207,"S.FINAL",U166:V167)</f>
        <v>660000</v>
      </c>
      <c r="F108" s="435">
        <f>DSUM('P Mod 823'!$A$1:$G$200,"AMPL",U166:V167)</f>
        <v>259600</v>
      </c>
      <c r="G108" s="435">
        <f>DSUM('P Mod 823'!$A$1:$G$200,"REDU",U166:V167)</f>
        <v>43604.770000000004</v>
      </c>
      <c r="H108" s="143">
        <f t="shared" si="45"/>
        <v>875995.23</v>
      </c>
      <c r="I108" s="143">
        <f>25056+63347.12+9418.49+73218.94+26410.54+21692+33361.6+14297+53466.64+72807.78+481778.89</f>
        <v>874855</v>
      </c>
      <c r="J108" s="435">
        <f>DSUM('P Com 824'!$A$1:$G$172,"S.FINAL",U166:V167)</f>
        <v>874855</v>
      </c>
      <c r="K108" s="435">
        <f>DSUM('P Dev 825'!$A$1:$G$172,"S.FINAL",U166:V167)</f>
        <v>874855</v>
      </c>
      <c r="L108" s="143">
        <f t="shared" si="40"/>
        <v>0</v>
      </c>
      <c r="M108" s="435">
        <f>DSUM('P Ejer 826'!$A$1:$G$172,"S.FINAL",U166:V167)</f>
        <v>874855</v>
      </c>
      <c r="N108" s="143">
        <f t="shared" si="41"/>
        <v>0</v>
      </c>
      <c r="O108" s="435">
        <f>DSUM('P pag 827'!$A$1:$G$170,"S.FINAL",U166:V167)</f>
        <v>874855</v>
      </c>
      <c r="P108" s="143">
        <f t="shared" si="42"/>
        <v>1140.2299999999814</v>
      </c>
      <c r="Q108" s="143">
        <f t="shared" ref="Q108:Q140" si="46">+K108-O108</f>
        <v>0</v>
      </c>
      <c r="R108" s="143">
        <f t="shared" si="44"/>
        <v>1140.2299999999814</v>
      </c>
      <c r="S108" s="170"/>
      <c r="T108" s="170"/>
      <c r="U108" s="432" t="s">
        <v>86</v>
      </c>
      <c r="V108" s="433" t="s">
        <v>87</v>
      </c>
      <c r="W108" s="432" t="s">
        <v>86</v>
      </c>
      <c r="X108" s="433" t="s">
        <v>87</v>
      </c>
      <c r="Y108" s="432" t="s">
        <v>86</v>
      </c>
      <c r="Z108" s="433" t="s">
        <v>87</v>
      </c>
      <c r="BC108" s="212"/>
      <c r="BD108" s="89"/>
      <c r="BI108" s="94">
        <v>3351</v>
      </c>
      <c r="BJ108" s="89">
        <v>10440</v>
      </c>
    </row>
    <row r="109" spans="2:62" ht="35.25" customHeight="1">
      <c r="B109" s="417">
        <v>5002</v>
      </c>
      <c r="C109" s="417">
        <v>3362</v>
      </c>
      <c r="D109" s="430" t="s">
        <v>1143</v>
      </c>
      <c r="E109" s="143">
        <f>DSUM('P Aprob 821'!$A$1:$G$207,"S.FINAL",U168:V169)</f>
        <v>280000</v>
      </c>
      <c r="F109" s="435">
        <f>DSUM('P Mod 823'!$A$1:$G$200,"AMPL",U168:V169)</f>
        <v>120357.02</v>
      </c>
      <c r="G109" s="435">
        <f>DSUM('P Mod 823'!$A$1:$G$200,"REDU",U168:V169)</f>
        <v>249436</v>
      </c>
      <c r="H109" s="143">
        <f t="shared" si="45"/>
        <v>150921.02000000002</v>
      </c>
      <c r="I109" s="143">
        <f>464+17359.4+133000</f>
        <v>150823.4</v>
      </c>
      <c r="J109" s="435">
        <f>DSUM('P Com 824'!$A$1:$G$172,"S.FINAL",U168:V169)</f>
        <v>150823.4</v>
      </c>
      <c r="K109" s="435">
        <f>DSUM('P Dev 825'!$A$1:$G$172,"S.FINAL",U168:V169)</f>
        <v>150823.4</v>
      </c>
      <c r="L109" s="143">
        <f t="shared" si="40"/>
        <v>0</v>
      </c>
      <c r="M109" s="435">
        <f>DSUM('P Ejer 826'!$A$1:$G$172,"S.FINAL",U168:V169)</f>
        <v>150823.4</v>
      </c>
      <c r="N109" s="143">
        <f t="shared" si="41"/>
        <v>0</v>
      </c>
      <c r="O109" s="435">
        <f>DSUM('P pag 827'!$A$1:$G$170,"S.FINAL",U168:V169)</f>
        <v>150823.4</v>
      </c>
      <c r="P109" s="143">
        <f t="shared" si="42"/>
        <v>97.620000000024447</v>
      </c>
      <c r="Q109" s="143">
        <f t="shared" si="46"/>
        <v>0</v>
      </c>
      <c r="R109" s="143">
        <f t="shared" si="44"/>
        <v>97.620000000024447</v>
      </c>
      <c r="S109" s="170"/>
      <c r="T109" s="170"/>
      <c r="U109" s="434">
        <v>5001</v>
      </c>
      <c r="V109" s="434">
        <v>1441</v>
      </c>
      <c r="W109" s="434">
        <v>5002</v>
      </c>
      <c r="X109" s="434">
        <v>2231</v>
      </c>
      <c r="Y109" s="434">
        <v>5002</v>
      </c>
      <c r="Z109" s="434">
        <v>3321</v>
      </c>
      <c r="BC109" s="212"/>
      <c r="BD109" s="89"/>
      <c r="BI109" s="102">
        <v>3351</v>
      </c>
      <c r="BJ109" s="89">
        <v>21828.16</v>
      </c>
    </row>
    <row r="110" spans="2:62" ht="54" customHeight="1">
      <c r="B110" s="417">
        <v>5002</v>
      </c>
      <c r="C110" s="417">
        <v>3363</v>
      </c>
      <c r="D110" s="430" t="s">
        <v>1537</v>
      </c>
      <c r="E110" s="143">
        <f>DSUM('P Aprob 821'!$A$1:$G$207,"S.FINAL",Y112:Z113)</f>
        <v>150000</v>
      </c>
      <c r="F110" s="435">
        <f>DSUM('P Mod 823'!$A$1:$G$200,"AMPL",Y112:Z113)</f>
        <v>0</v>
      </c>
      <c r="G110" s="435">
        <f>DSUM('P Mod 823'!$A$1:$G$200,"REDU",Y112:Z113)</f>
        <v>50000</v>
      </c>
      <c r="H110" s="143">
        <f t="shared" si="45"/>
        <v>100000</v>
      </c>
      <c r="I110" s="143">
        <f>4348+6522+4348+4348+4348+10870+2174+8696+8696+10870+10870+10870</f>
        <v>86960</v>
      </c>
      <c r="J110" s="435">
        <f>DSUM('P Com 824'!$A$1:$G$172,"S.FINAL",Y112:Z113)</f>
        <v>86960</v>
      </c>
      <c r="K110" s="435">
        <f>DSUM('P Dev 825'!$A$1:$G$172,"S.FINAL",Y112:Z113)</f>
        <v>86960</v>
      </c>
      <c r="L110" s="143">
        <f t="shared" si="40"/>
        <v>0</v>
      </c>
      <c r="M110" s="435">
        <f>DSUM('P Ejer 826'!$A$1:$G$172,"S.FINAL",Y112:Z113)</f>
        <v>86960</v>
      </c>
      <c r="N110" s="143">
        <f t="shared" si="41"/>
        <v>0</v>
      </c>
      <c r="O110" s="435">
        <f>DSUM('P pag 827'!$A$1:$G$170,"S.FINAL",Y112:Z113)</f>
        <v>86960</v>
      </c>
      <c r="P110" s="143">
        <f t="shared" si="42"/>
        <v>13040</v>
      </c>
      <c r="Q110" s="143">
        <f t="shared" si="46"/>
        <v>0</v>
      </c>
      <c r="R110" s="143">
        <f t="shared" si="44"/>
        <v>13040</v>
      </c>
      <c r="S110" s="170"/>
      <c r="T110" s="170"/>
      <c r="U110" s="432" t="s">
        <v>86</v>
      </c>
      <c r="V110" s="433" t="s">
        <v>87</v>
      </c>
      <c r="W110" s="432" t="s">
        <v>86</v>
      </c>
      <c r="X110" s="433" t="s">
        <v>87</v>
      </c>
      <c r="Y110" s="432" t="s">
        <v>86</v>
      </c>
      <c r="Z110" s="433" t="s">
        <v>87</v>
      </c>
      <c r="BC110" s="212"/>
      <c r="BD110" s="89"/>
      <c r="BI110" s="102">
        <v>3351</v>
      </c>
      <c r="BJ110" s="89">
        <v>0</v>
      </c>
    </row>
    <row r="111" spans="2:62" ht="47.25" customHeight="1">
      <c r="B111" s="417">
        <v>5002</v>
      </c>
      <c r="C111" s="417">
        <v>3381</v>
      </c>
      <c r="D111" s="680" t="s">
        <v>643</v>
      </c>
      <c r="E111" s="143">
        <f>DSUM('P Aprob 821'!$A$1:$G$207,"S.FINAL",U170:V171)</f>
        <v>760000</v>
      </c>
      <c r="F111" s="435">
        <f>DSUM('P Mod 823'!$A$1:$G$200,"AMPL",U170:V171)</f>
        <v>133745.28</v>
      </c>
      <c r="G111" s="435">
        <f>DSUM('P Mod 823'!$A$1:$G$200,"REDU",U170:V171)</f>
        <v>0</v>
      </c>
      <c r="H111" s="143">
        <f t="shared" si="45"/>
        <v>893745.28</v>
      </c>
      <c r="I111" s="143">
        <f>63910.99+122238.07+157014.52+77476.44+159076.18+77476.45+236552.63</f>
        <v>893745.27999999991</v>
      </c>
      <c r="J111" s="435">
        <f>DSUM('P Com 824'!$A$1:$G$172,"S.FINAL",U170:V171)</f>
        <v>893745.28</v>
      </c>
      <c r="K111" s="435">
        <f>DSUM('P Dev 825'!$A$1:$G$172,"S.FINAL",U170:V171)</f>
        <v>893745.27999999991</v>
      </c>
      <c r="L111" s="143">
        <f t="shared" si="40"/>
        <v>0</v>
      </c>
      <c r="M111" s="435">
        <f>DSUM('P Ejer 826'!$A$1:$G$172,"S.FINAL",U170:V171)</f>
        <v>893745.27999999991</v>
      </c>
      <c r="N111" s="143">
        <f t="shared" si="41"/>
        <v>0</v>
      </c>
      <c r="O111" s="435">
        <f>DSUM('P pag 827'!$A$1:$G$170,"S.FINAL",U170:V171)</f>
        <v>893745.28</v>
      </c>
      <c r="P111" s="143">
        <f t="shared" si="42"/>
        <v>0</v>
      </c>
      <c r="Q111" s="143">
        <f t="shared" si="46"/>
        <v>0</v>
      </c>
      <c r="R111" s="143">
        <f t="shared" si="44"/>
        <v>0</v>
      </c>
      <c r="S111" s="170"/>
      <c r="T111" s="170"/>
      <c r="U111" s="434">
        <v>5001</v>
      </c>
      <c r="V111" s="434">
        <v>1449</v>
      </c>
      <c r="W111" s="434">
        <v>5002</v>
      </c>
      <c r="X111" s="434">
        <v>2481</v>
      </c>
      <c r="Y111" s="434">
        <v>5002</v>
      </c>
      <c r="Z111" s="434">
        <v>2991</v>
      </c>
      <c r="BC111" s="212"/>
      <c r="BD111" s="89"/>
      <c r="BI111" s="94">
        <v>3361</v>
      </c>
      <c r="BJ111" s="89">
        <v>179885.93</v>
      </c>
    </row>
    <row r="112" spans="2:62" ht="41.25" customHeight="1">
      <c r="B112" s="417">
        <v>5002</v>
      </c>
      <c r="C112" s="417">
        <v>3391</v>
      </c>
      <c r="D112" s="142" t="s">
        <v>1276</v>
      </c>
      <c r="E112" s="143">
        <f>DSUM('P Aprob 821'!$A$1:$G$207,"S.FINAL",Y114:Z115)</f>
        <v>270000</v>
      </c>
      <c r="F112" s="435">
        <f>DSUM('P Mod 823'!$A$1:$G$200,"AMPL",Y114:Z115)</f>
        <v>14500</v>
      </c>
      <c r="G112" s="435">
        <f>DSUM('P Mod 823'!$A$1:$G$200,"REDU",Y114:Z115)</f>
        <v>146874</v>
      </c>
      <c r="H112" s="143">
        <f t="shared" si="45"/>
        <v>137626</v>
      </c>
      <c r="I112" s="143">
        <f>64206+5858+13920+4258.74+18758.74</f>
        <v>107001.48000000001</v>
      </c>
      <c r="J112" s="435">
        <f>DSUM('P Com 824'!$A$1:$G$172,"S.FINAL",Y114:Z115)</f>
        <v>107001.48</v>
      </c>
      <c r="K112" s="435">
        <f>DSUM('P Dev 825'!$A$1:$G$172,"S.FINAL",Y114:Z115)</f>
        <v>107001.48000000001</v>
      </c>
      <c r="L112" s="143">
        <f t="shared" si="40"/>
        <v>0</v>
      </c>
      <c r="M112" s="435">
        <f>DSUM('P Ejer 826'!$A$1:$G$172,"S.FINAL",Y114:Z115)</f>
        <v>107001.48000000001</v>
      </c>
      <c r="N112" s="143">
        <f t="shared" si="41"/>
        <v>0</v>
      </c>
      <c r="O112" s="435">
        <f>DSUM('P pag 827'!$A$1:$G$170,"S.FINAL",Y114:Z115)</f>
        <v>107001.48</v>
      </c>
      <c r="P112" s="143">
        <f t="shared" si="42"/>
        <v>30624.520000000004</v>
      </c>
      <c r="Q112" s="143">
        <f t="shared" si="46"/>
        <v>0</v>
      </c>
      <c r="R112" s="143">
        <f t="shared" si="44"/>
        <v>30624.51999999999</v>
      </c>
      <c r="S112" s="170"/>
      <c r="T112" s="170"/>
      <c r="U112" s="432" t="s">
        <v>86</v>
      </c>
      <c r="V112" s="433" t="s">
        <v>87</v>
      </c>
      <c r="W112" s="432" t="s">
        <v>86</v>
      </c>
      <c r="X112" s="433" t="s">
        <v>87</v>
      </c>
      <c r="Y112" s="432" t="s">
        <v>86</v>
      </c>
      <c r="Z112" s="433" t="s">
        <v>87</v>
      </c>
      <c r="BC112" s="212"/>
      <c r="BD112" s="89"/>
      <c r="BI112" s="94">
        <v>3361</v>
      </c>
      <c r="BJ112" s="89">
        <v>24352.39</v>
      </c>
    </row>
    <row r="113" spans="2:62" ht="36.75" customHeight="1">
      <c r="B113" s="417">
        <v>5002</v>
      </c>
      <c r="C113" s="417">
        <v>3411</v>
      </c>
      <c r="D113" s="680" t="s">
        <v>644</v>
      </c>
      <c r="E113" s="143">
        <f>DSUM('P Aprob 821'!$A$1:$G$207,"S.FINAL",U172:V173)</f>
        <v>70000</v>
      </c>
      <c r="F113" s="435">
        <f>DSUM('P Mod 823'!$A$1:$G$200,"AMPL",U172:V173)</f>
        <v>25000</v>
      </c>
      <c r="G113" s="435">
        <f>DSUM('P Mod 823'!$A$1:$G$200,"REDU",U172:V173)</f>
        <v>72876</v>
      </c>
      <c r="H113" s="143">
        <f t="shared" si="45"/>
        <v>22124</v>
      </c>
      <c r="I113" s="143">
        <f>2.13+0.69+1.98+2.82+1.44-0.13+2.69+0.65+2.72-1.81+2.34+21609.68+3</f>
        <v>21628.2</v>
      </c>
      <c r="J113" s="435">
        <f>DSUM('P Com 824'!$A$1:$G$172,"S.FINAL",U172:V173)</f>
        <v>21628.2</v>
      </c>
      <c r="K113" s="435">
        <f>DSUM('P Dev 825'!$A$1:$G$172,"S.FINAL",U172:V173)</f>
        <v>21628.2</v>
      </c>
      <c r="L113" s="143">
        <f t="shared" si="40"/>
        <v>0</v>
      </c>
      <c r="M113" s="435">
        <f>DSUM('P Ejer 826'!$A$1:$G$172,"S.FINAL",U172:V173)</f>
        <v>21628.2</v>
      </c>
      <c r="N113" s="143">
        <f t="shared" si="41"/>
        <v>0</v>
      </c>
      <c r="O113" s="435">
        <f>DSUM('P pag 827'!$A$1:$G$170,"S.FINAL",U172:V173)</f>
        <v>21628.2</v>
      </c>
      <c r="P113" s="143">
        <f t="shared" si="42"/>
        <v>495.79999999999927</v>
      </c>
      <c r="Q113" s="143">
        <f t="shared" si="46"/>
        <v>0</v>
      </c>
      <c r="R113" s="143">
        <f t="shared" si="44"/>
        <v>495.79999999999927</v>
      </c>
      <c r="S113" s="170"/>
      <c r="T113" s="170"/>
      <c r="U113" s="434">
        <v>5001</v>
      </c>
      <c r="V113" s="434">
        <v>1511</v>
      </c>
      <c r="W113" s="434">
        <v>5002</v>
      </c>
      <c r="X113" s="434">
        <v>2711</v>
      </c>
      <c r="Y113" s="434">
        <v>5002</v>
      </c>
      <c r="Z113" s="434">
        <v>3363</v>
      </c>
      <c r="BC113" s="212"/>
      <c r="BD113" s="89"/>
      <c r="BI113" s="94">
        <v>3361</v>
      </c>
      <c r="BJ113" s="89">
        <v>0</v>
      </c>
    </row>
    <row r="114" spans="2:62" ht="46.2" customHeight="1">
      <c r="B114" s="417">
        <v>5002</v>
      </c>
      <c r="C114" s="417">
        <v>3451</v>
      </c>
      <c r="D114" s="680" t="s">
        <v>645</v>
      </c>
      <c r="E114" s="143">
        <f>DSUM('P Aprob 821'!$A$1:$G$207,"S.FINAL",U174:V175)</f>
        <v>198000</v>
      </c>
      <c r="F114" s="435">
        <f>DSUM('P Mod 823'!$A$1:$G$200,"AMPL",U174:V175)</f>
        <v>0</v>
      </c>
      <c r="G114" s="435">
        <f>DSUM('P Mod 823'!$A$1:$G$200,"REDU",U174:V175)</f>
        <v>76810.039999999994</v>
      </c>
      <c r="H114" s="143">
        <f t="shared" si="45"/>
        <v>121189.96</v>
      </c>
      <c r="I114" s="143">
        <f>12613.68+12613.68+12613.68+18961.6+3792.32+7584.64+7584.64+45425.72</f>
        <v>121189.96</v>
      </c>
      <c r="J114" s="435">
        <f>DSUM('P Com 824'!$A$1:$G$172,"S.FINAL",U174:V175)</f>
        <v>121189.96</v>
      </c>
      <c r="K114" s="435">
        <f>DSUM('P Dev 825'!$A$1:$G$172,"S.FINAL",U174:V175)</f>
        <v>121189.96</v>
      </c>
      <c r="L114" s="143">
        <f t="shared" si="40"/>
        <v>0</v>
      </c>
      <c r="M114" s="435">
        <f>DSUM('P Ejer 826'!$A$1:$G$172,"S.FINAL",U174:V175)</f>
        <v>121189.96</v>
      </c>
      <c r="N114" s="143">
        <f t="shared" si="41"/>
        <v>0</v>
      </c>
      <c r="O114" s="435">
        <f>DSUM('P pag 827'!$A$1:$G$170,"S.FINAL",U174:V175)</f>
        <v>121189.96</v>
      </c>
      <c r="P114" s="143">
        <f t="shared" si="42"/>
        <v>0</v>
      </c>
      <c r="Q114" s="143">
        <f t="shared" si="46"/>
        <v>0</v>
      </c>
      <c r="R114" s="143">
        <f t="shared" si="44"/>
        <v>0</v>
      </c>
      <c r="S114" s="170"/>
      <c r="T114" s="170"/>
      <c r="U114" s="432" t="s">
        <v>86</v>
      </c>
      <c r="V114" s="433" t="s">
        <v>87</v>
      </c>
      <c r="W114" s="432" t="s">
        <v>86</v>
      </c>
      <c r="X114" s="433" t="s">
        <v>87</v>
      </c>
      <c r="Y114" s="432" t="s">
        <v>86</v>
      </c>
      <c r="Z114" s="433" t="s">
        <v>87</v>
      </c>
      <c r="BC114" s="212"/>
      <c r="BD114" s="89"/>
      <c r="BI114" s="95">
        <v>3361</v>
      </c>
      <c r="BJ114" s="89">
        <v>199308</v>
      </c>
    </row>
    <row r="115" spans="2:62" ht="32.25" customHeight="1">
      <c r="B115" s="417">
        <v>5002</v>
      </c>
      <c r="C115" s="417">
        <v>3511</v>
      </c>
      <c r="D115" s="142" t="s">
        <v>811</v>
      </c>
      <c r="E115" s="143">
        <f>DSUM('P Aprob 821'!$A$1:$G$207,"S.FINAL",U176:V177)</f>
        <v>530000</v>
      </c>
      <c r="F115" s="435">
        <f>DSUM('P Mod 823'!$A$1:$G$200,"AMPL",U176:V177)</f>
        <v>1009562.41</v>
      </c>
      <c r="G115" s="435">
        <f>DSUM('P Mod 823'!$A$1:$G$200,"REDU",U176:V177)</f>
        <v>0</v>
      </c>
      <c r="H115" s="143">
        <f t="shared" si="45"/>
        <v>1539562.4100000001</v>
      </c>
      <c r="I115" s="143">
        <f>102462.8+89494+41446.8+13943.2+191081+1101065</f>
        <v>1539492.8</v>
      </c>
      <c r="J115" s="435">
        <f>DSUM('P Com 824'!$A$1:$G$172,"S.FINAL",U176:V177)</f>
        <v>1539492.8</v>
      </c>
      <c r="K115" s="435">
        <f>DSUM('P Dev 825'!$A$1:$G$172,"S.FINAL",U176:V177)</f>
        <v>1539492.8</v>
      </c>
      <c r="L115" s="143">
        <f t="shared" si="40"/>
        <v>0</v>
      </c>
      <c r="M115" s="435">
        <f>DSUM('P Ejer 826'!$A$1:$G$172,"S.FINAL",U176:V177)</f>
        <v>1539492.8</v>
      </c>
      <c r="N115" s="143">
        <f t="shared" si="41"/>
        <v>0</v>
      </c>
      <c r="O115" s="435">
        <f>DSUM('P pag 827'!$A$1:$G$170,"S.FINAL",U176:V177)</f>
        <v>1539492.8</v>
      </c>
      <c r="P115" s="143">
        <f t="shared" si="42"/>
        <v>69.610000000102445</v>
      </c>
      <c r="Q115" s="143">
        <f t="shared" si="46"/>
        <v>0</v>
      </c>
      <c r="R115" s="143">
        <f t="shared" si="44"/>
        <v>69.610000000102445</v>
      </c>
      <c r="S115" s="170"/>
      <c r="T115" s="170"/>
      <c r="U115" s="434">
        <v>5001</v>
      </c>
      <c r="V115" s="434">
        <v>1543</v>
      </c>
      <c r="W115" s="434">
        <v>5002</v>
      </c>
      <c r="X115" s="434">
        <v>2741</v>
      </c>
      <c r="Y115" s="434">
        <v>5002</v>
      </c>
      <c r="Z115" s="434">
        <v>3391</v>
      </c>
      <c r="BC115" s="212"/>
      <c r="BD115" s="89"/>
      <c r="BI115" s="102">
        <v>3361</v>
      </c>
      <c r="BJ115" s="89">
        <v>-16682</v>
      </c>
    </row>
    <row r="116" spans="2:62" ht="31.5" customHeight="1">
      <c r="B116" s="417">
        <v>5002</v>
      </c>
      <c r="C116" s="417">
        <v>3521</v>
      </c>
      <c r="D116" s="430" t="s">
        <v>812</v>
      </c>
      <c r="E116" s="143">
        <f>DSUM('P Aprob 821'!$A$1:$G$207,"S.FINAL",U178:V179)</f>
        <v>258177.14</v>
      </c>
      <c r="F116" s="435">
        <f>DSUM('P Mod 823'!$A$1:$G$200,"AMPL",U178:V179)</f>
        <v>80258.84</v>
      </c>
      <c r="G116" s="435">
        <f>DSUM('P Mod 823'!$A$1:$G$200,"REDU",U178:V179)</f>
        <v>160925.95000000001</v>
      </c>
      <c r="H116" s="143">
        <f t="shared" si="45"/>
        <v>177510.02999999997</v>
      </c>
      <c r="I116" s="143">
        <f>10924.88+63394+103190.1</f>
        <v>177508.98</v>
      </c>
      <c r="J116" s="435">
        <f>DSUM('P Com 824'!$A$1:$G$172,"S.FINAL",U178:V179)</f>
        <v>177508.98</v>
      </c>
      <c r="K116" s="435">
        <f>DSUM('P Dev 825'!$A$1:$G$172,"S.FINAL",U178:V179)</f>
        <v>177508.98</v>
      </c>
      <c r="L116" s="143">
        <f t="shared" si="40"/>
        <v>0</v>
      </c>
      <c r="M116" s="435">
        <f>DSUM('P Ejer 826'!$A$1:$G$172,"S.FINAL",U178:V179)</f>
        <v>177508.98</v>
      </c>
      <c r="N116" s="143">
        <f t="shared" si="41"/>
        <v>0</v>
      </c>
      <c r="O116" s="435">
        <f>DSUM('P pag 827'!$A$1:$G$170,"S.FINAL",U178:V179)</f>
        <v>177508.98</v>
      </c>
      <c r="P116" s="143">
        <f t="shared" si="42"/>
        <v>1.0499999999592546</v>
      </c>
      <c r="Q116" s="143">
        <f t="shared" si="46"/>
        <v>0</v>
      </c>
      <c r="R116" s="143">
        <f t="shared" si="44"/>
        <v>1.0499999999592546</v>
      </c>
      <c r="S116" s="170"/>
      <c r="T116" s="170"/>
      <c r="U116" s="432" t="s">
        <v>86</v>
      </c>
      <c r="V116" s="433" t="s">
        <v>87</v>
      </c>
      <c r="W116" s="432" t="s">
        <v>86</v>
      </c>
      <c r="X116" s="433" t="s">
        <v>87</v>
      </c>
      <c r="Y116" s="432" t="s">
        <v>86</v>
      </c>
      <c r="Z116" s="433" t="s">
        <v>87</v>
      </c>
      <c r="BC116" s="212"/>
      <c r="BD116" s="89"/>
      <c r="BI116" s="97">
        <v>3391</v>
      </c>
      <c r="BJ116" s="89">
        <v>148480</v>
      </c>
    </row>
    <row r="117" spans="2:62" ht="31.5" customHeight="1">
      <c r="B117" s="417">
        <v>5002</v>
      </c>
      <c r="C117" s="417">
        <v>3531</v>
      </c>
      <c r="D117" s="703" t="s">
        <v>1625</v>
      </c>
      <c r="E117" s="143">
        <f>DSUM('P Aprob 821'!$A$1:$G$207,"S.FINAL",Y106:Z107)</f>
        <v>0</v>
      </c>
      <c r="F117" s="435">
        <f>DSUM('P Mod 823'!$A$1:$G$200,"AMPL",Y106:Z107)</f>
        <v>4640</v>
      </c>
      <c r="G117" s="435">
        <f>DSUM('P Mod 823'!$A$1:$G$200,"REDU",Y106:Z107)</f>
        <v>2320</v>
      </c>
      <c r="H117" s="143">
        <f t="shared" si="45"/>
        <v>2320</v>
      </c>
      <c r="I117" s="143">
        <v>2320</v>
      </c>
      <c r="J117" s="435">
        <f>DSUM('P Com 824'!$A$1:$G$172,"S.FINAL",Y106:Z107)</f>
        <v>2320</v>
      </c>
      <c r="K117" s="435">
        <f>DSUM('P Dev 825'!$A$1:$G$172,"S.FINAL",Y106:Z107)</f>
        <v>2320</v>
      </c>
      <c r="L117" s="143">
        <f t="shared" si="40"/>
        <v>0</v>
      </c>
      <c r="M117" s="435">
        <f>DSUM('P Ejer 826'!$A$1:$G$172,"S.FINAL",Y106:Z107)</f>
        <v>2320</v>
      </c>
      <c r="N117" s="143">
        <f t="shared" si="41"/>
        <v>0</v>
      </c>
      <c r="O117" s="435">
        <f>DSUM('P pag 827'!$A$1:$G$170,"S.FINAL",Y106:Z107)</f>
        <v>2320</v>
      </c>
      <c r="P117" s="143">
        <f t="shared" si="42"/>
        <v>0</v>
      </c>
      <c r="Q117" s="143">
        <f t="shared" si="46"/>
        <v>0</v>
      </c>
      <c r="R117" s="143">
        <f t="shared" si="44"/>
        <v>0</v>
      </c>
      <c r="S117" s="170"/>
      <c r="T117" s="170"/>
      <c r="U117" s="434">
        <v>5001</v>
      </c>
      <c r="V117" s="434">
        <v>1544</v>
      </c>
      <c r="W117" s="434">
        <v>5002</v>
      </c>
      <c r="X117" s="434">
        <v>2541</v>
      </c>
      <c r="Y117" s="434">
        <v>5002</v>
      </c>
      <c r="Z117" s="434">
        <v>3471</v>
      </c>
      <c r="BC117" s="212"/>
      <c r="BD117" s="89"/>
      <c r="BI117" s="100">
        <v>3411</v>
      </c>
      <c r="BJ117" s="89">
        <v>15039.380000000001</v>
      </c>
    </row>
    <row r="118" spans="2:62" ht="31.5" customHeight="1">
      <c r="B118" s="417">
        <v>5002</v>
      </c>
      <c r="C118" s="417">
        <v>3553</v>
      </c>
      <c r="D118" s="142" t="s">
        <v>814</v>
      </c>
      <c r="E118" s="143">
        <f>DSUM('P Aprob 821'!$A$1:$G$207,"S.FINAL",U180:V181)</f>
        <v>240000</v>
      </c>
      <c r="F118" s="435">
        <f>DSUM('P Mod 823'!$A$1:$G$200,"AMPL",U180:V181)</f>
        <v>0</v>
      </c>
      <c r="G118" s="435">
        <f>DSUM('P Mod 823'!$A$1:$G$200,"REDU",U180:V181)</f>
        <v>17363.879999999997</v>
      </c>
      <c r="H118" s="143">
        <f t="shared" si="45"/>
        <v>222636.12</v>
      </c>
      <c r="I118" s="143">
        <f>8971.49+22020.03+13820+2603.04+12250.01+65216.48+28629.1+22802.99+28772.98+8850+7104</f>
        <v>221040.12</v>
      </c>
      <c r="J118" s="435">
        <f>DSUM('P Com 824'!$A$1:$G$172,"S.FINAL",U180:V181)</f>
        <v>221040.12000000002</v>
      </c>
      <c r="K118" s="435">
        <f>DSUM('P Dev 825'!$A$1:$G$172,"S.FINAL",U180:V181)</f>
        <v>221040.12</v>
      </c>
      <c r="L118" s="143">
        <f t="shared" si="40"/>
        <v>0</v>
      </c>
      <c r="M118" s="435">
        <f>DSUM('P Ejer 826'!$A$1:$G$172,"S.FINAL",U180:V181)</f>
        <v>221040.12</v>
      </c>
      <c r="N118" s="143">
        <f t="shared" si="41"/>
        <v>0</v>
      </c>
      <c r="O118" s="435">
        <f>DSUM('P pag 827'!$A$1:$G$170,"S.FINAL",U180:V181)</f>
        <v>221040.12</v>
      </c>
      <c r="P118" s="143">
        <f t="shared" si="42"/>
        <v>1595.9999999999709</v>
      </c>
      <c r="Q118" s="143">
        <f t="shared" si="46"/>
        <v>0</v>
      </c>
      <c r="R118" s="143">
        <f t="shared" si="44"/>
        <v>1596</v>
      </c>
      <c r="S118" s="170"/>
      <c r="T118" s="170"/>
      <c r="U118" s="432" t="s">
        <v>86</v>
      </c>
      <c r="V118" s="433" t="s">
        <v>87</v>
      </c>
      <c r="W118" s="432" t="s">
        <v>86</v>
      </c>
      <c r="X118" s="433" t="s">
        <v>87</v>
      </c>
      <c r="Y118" s="432" t="s">
        <v>86</v>
      </c>
      <c r="Z118" s="433" t="s">
        <v>87</v>
      </c>
      <c r="BC118" s="212"/>
      <c r="BD118" s="89"/>
      <c r="BI118" s="100">
        <v>3451</v>
      </c>
      <c r="BJ118" s="89">
        <v>65000</v>
      </c>
    </row>
    <row r="119" spans="2:62" ht="31.5" customHeight="1">
      <c r="B119" s="417">
        <v>5002</v>
      </c>
      <c r="C119" s="417">
        <v>3571</v>
      </c>
      <c r="D119" s="142" t="s">
        <v>1538</v>
      </c>
      <c r="E119" s="143">
        <f>DSUM('P Aprob 821'!$A$1:$G$207,"S.FINAL",W181:X182)</f>
        <v>45000</v>
      </c>
      <c r="F119" s="435">
        <f>DSUM('P Mod 823'!$A$1:$G$200,"AMPL",W181:X182)</f>
        <v>60068</v>
      </c>
      <c r="G119" s="435">
        <f>DSUM('P Mod 823'!$A$1:$G$200,"REDU",W181:X182)</f>
        <v>0</v>
      </c>
      <c r="H119" s="143">
        <f t="shared" si="45"/>
        <v>105068</v>
      </c>
      <c r="I119" s="143">
        <f>20000+19024+24500.36+41543.08</f>
        <v>105067.44</v>
      </c>
      <c r="J119" s="435">
        <f>DSUM('P Com 824'!$A$1:$G$172,"S.FINAL",W181:X182)</f>
        <v>105067.44</v>
      </c>
      <c r="K119" s="435">
        <f>DSUM('P Dev 825'!$A$1:$G$172,"S.FINAL",W181:X182)</f>
        <v>105067.44</v>
      </c>
      <c r="L119" s="143">
        <f t="shared" si="40"/>
        <v>0</v>
      </c>
      <c r="M119" s="435">
        <f>DSUM('P Ejer 826'!$A$1:$G$172,"S.FINAL",W181:X182)</f>
        <v>105067.44</v>
      </c>
      <c r="N119" s="143">
        <f t="shared" si="41"/>
        <v>0</v>
      </c>
      <c r="O119" s="435">
        <f>DSUM('P pag 827'!$A$1:$G$170,"S.FINAL",W181:X182)</f>
        <v>105067.44</v>
      </c>
      <c r="P119" s="143">
        <f t="shared" si="42"/>
        <v>0.55999999999767169</v>
      </c>
      <c r="Q119" s="143">
        <f t="shared" si="46"/>
        <v>0</v>
      </c>
      <c r="R119" s="143">
        <f t="shared" si="44"/>
        <v>0.55999999999767169</v>
      </c>
      <c r="S119" s="170"/>
      <c r="T119" s="170"/>
      <c r="U119" s="434">
        <v>5001</v>
      </c>
      <c r="V119" s="434">
        <v>1591</v>
      </c>
      <c r="W119" s="434">
        <v>5002</v>
      </c>
      <c r="X119" s="434">
        <v>3461</v>
      </c>
      <c r="Y119" s="434">
        <v>5002</v>
      </c>
      <c r="Z119" s="434">
        <v>3111</v>
      </c>
      <c r="BC119" s="212"/>
      <c r="BD119" s="89"/>
      <c r="BI119" s="99">
        <v>3461</v>
      </c>
      <c r="BJ119" s="89">
        <v>25000</v>
      </c>
    </row>
    <row r="120" spans="2:62" ht="42.6" customHeight="1">
      <c r="B120" s="417">
        <v>5002</v>
      </c>
      <c r="C120" s="417">
        <v>3581</v>
      </c>
      <c r="D120" s="680" t="s">
        <v>1539</v>
      </c>
      <c r="E120" s="143">
        <f>DSUM('P Aprob 821'!$A$1:$G$207,"S.FINAL",U182:V183)</f>
        <v>1339360</v>
      </c>
      <c r="F120" s="435">
        <f>DSUM('P Mod 823'!$A$1:$G$200,"AMPL",U182:V183)</f>
        <v>0</v>
      </c>
      <c r="G120" s="435">
        <f>DSUM('P Mod 823'!$A$1:$G$200,"REDU",U182:V183)</f>
        <v>46598.92</v>
      </c>
      <c r="H120" s="143">
        <f t="shared" si="45"/>
        <v>1292761.08</v>
      </c>
      <c r="I120" s="143">
        <f>62700+157910.72+28750.36+165750+105750+106395+105750+1350+210150+135750+210150</f>
        <v>1290406.08</v>
      </c>
      <c r="J120" s="435">
        <f>DSUM('P Com 824'!$A$1:$G$172,"S.FINAL",U182:V183)</f>
        <v>1290406.08</v>
      </c>
      <c r="K120" s="435">
        <f>DSUM('P Dev 825'!$A$1:$G$172,"S.FINAL",U182:V183)</f>
        <v>1290406.08</v>
      </c>
      <c r="L120" s="143">
        <f t="shared" si="40"/>
        <v>0</v>
      </c>
      <c r="M120" s="435">
        <f>DSUM('P Ejer 826'!$A$1:$G$172,"S.FINAL",U182:V183)</f>
        <v>1290406.08</v>
      </c>
      <c r="N120" s="143">
        <f t="shared" si="41"/>
        <v>0</v>
      </c>
      <c r="O120" s="435">
        <f>DSUM('P pag 827'!$A$1:$G$170,"S.FINAL",U182:V183)</f>
        <v>1290406.08</v>
      </c>
      <c r="P120" s="143">
        <f t="shared" si="42"/>
        <v>2355</v>
      </c>
      <c r="Q120" s="143">
        <f t="shared" si="46"/>
        <v>0</v>
      </c>
      <c r="R120" s="143">
        <f t="shared" si="44"/>
        <v>2355</v>
      </c>
      <c r="S120" s="170"/>
      <c r="T120" s="170"/>
      <c r="U120" s="432" t="s">
        <v>86</v>
      </c>
      <c r="V120" s="433" t="s">
        <v>87</v>
      </c>
      <c r="W120" s="432" t="s">
        <v>86</v>
      </c>
      <c r="X120" s="433" t="s">
        <v>87</v>
      </c>
      <c r="Y120" s="432" t="s">
        <v>86</v>
      </c>
      <c r="Z120" s="433" t="s">
        <v>87</v>
      </c>
      <c r="BC120" s="212"/>
      <c r="BD120" s="89"/>
      <c r="BI120" s="100">
        <v>3511</v>
      </c>
      <c r="BJ120" s="89">
        <v>517875.52</v>
      </c>
    </row>
    <row r="121" spans="2:62" ht="31.5" customHeight="1">
      <c r="B121" s="417">
        <v>5002</v>
      </c>
      <c r="C121" s="417">
        <v>3591</v>
      </c>
      <c r="D121" s="680" t="s">
        <v>1540</v>
      </c>
      <c r="E121" s="143">
        <f>DSUM('P Aprob 821'!$A$1:$G$207,"S.FINAL",U184:V185)</f>
        <v>101692</v>
      </c>
      <c r="F121" s="435">
        <f>DSUM('P Mod 823'!$A$1:$G$200,"AMPL",U184:V185)</f>
        <v>0</v>
      </c>
      <c r="G121" s="435">
        <f>DSUM('P Mod 823'!$A$1:$G$200,"REDU",U184:V185)</f>
        <v>3788</v>
      </c>
      <c r="H121" s="143">
        <f t="shared" si="45"/>
        <v>97904</v>
      </c>
      <c r="I121" s="143">
        <f>13572+9164+7192+5220+14384+5220+10440+5220+5220+17052+5220</f>
        <v>97904</v>
      </c>
      <c r="J121" s="435">
        <f>DSUM('P Com 824'!$A$1:$G$172,"S.FINAL",U184:V185)</f>
        <v>97904</v>
      </c>
      <c r="K121" s="435">
        <f>DSUM('P Dev 825'!$A$1:$G$172,"S.FINAL",U184:V185)</f>
        <v>97904</v>
      </c>
      <c r="L121" s="143">
        <f t="shared" si="40"/>
        <v>0</v>
      </c>
      <c r="M121" s="435">
        <f>DSUM('P Ejer 826'!$A$1:$G$172,"S.FINAL",U184:V185)</f>
        <v>97904</v>
      </c>
      <c r="N121" s="143">
        <f t="shared" si="41"/>
        <v>0</v>
      </c>
      <c r="O121" s="435">
        <f>DSUM('P pag 827'!$A$1:$G$170,"S.FINAL",U184:V185)</f>
        <v>97904</v>
      </c>
      <c r="P121" s="143">
        <f t="shared" si="42"/>
        <v>0</v>
      </c>
      <c r="Q121" s="143">
        <f t="shared" si="46"/>
        <v>0</v>
      </c>
      <c r="R121" s="143">
        <f t="shared" si="44"/>
        <v>0</v>
      </c>
      <c r="S121" s="170"/>
      <c r="T121" s="170"/>
      <c r="U121" s="434">
        <v>5001</v>
      </c>
      <c r="V121" s="434">
        <v>3981</v>
      </c>
      <c r="W121" s="434">
        <v>5002</v>
      </c>
      <c r="X121" s="434">
        <v>3111</v>
      </c>
      <c r="Y121" s="434">
        <v>5002</v>
      </c>
      <c r="Z121" s="434">
        <v>3661</v>
      </c>
      <c r="BC121" s="212"/>
      <c r="BD121" s="89"/>
      <c r="BI121" s="98">
        <v>3521</v>
      </c>
      <c r="BJ121" s="89">
        <v>6000</v>
      </c>
    </row>
    <row r="122" spans="2:62" ht="33.75" customHeight="1">
      <c r="B122" s="417">
        <v>5002</v>
      </c>
      <c r="C122" s="417">
        <v>3661</v>
      </c>
      <c r="D122" s="142" t="s">
        <v>1542</v>
      </c>
      <c r="E122" s="143">
        <f>DSUM('P Aprob 821'!$A$1:$G$207,"S.FINAL",Y120:Z121)</f>
        <v>200000</v>
      </c>
      <c r="F122" s="435">
        <f>DSUM('P Mod 823'!$A$1:$G$200,"AMPL",Y120:Z121)</f>
        <v>0</v>
      </c>
      <c r="G122" s="435">
        <f>DSUM('P Mod 823'!$A$1:$G$200,"REDU",Y120:Z121)</f>
        <v>176800</v>
      </c>
      <c r="H122" s="143">
        <f t="shared" si="45"/>
        <v>23200</v>
      </c>
      <c r="I122" s="143">
        <v>23200</v>
      </c>
      <c r="J122" s="435">
        <f>DSUM('P Com 824'!$A$1:$G$172,"S.FINAL",Y120:Z121)</f>
        <v>23200</v>
      </c>
      <c r="K122" s="435">
        <f>DSUM('P Dev 825'!$A$1:$G$172,"S.FINAL",Y120:Z121)</f>
        <v>23200</v>
      </c>
      <c r="L122" s="143">
        <f t="shared" si="40"/>
        <v>0</v>
      </c>
      <c r="M122" s="435">
        <f>DSUM('P Ejer 826'!$A$1:$G$172,"S.FINAL",Y120:Z121)</f>
        <v>23200</v>
      </c>
      <c r="N122" s="143">
        <f t="shared" si="41"/>
        <v>0</v>
      </c>
      <c r="O122" s="435">
        <f>DSUM('P pag 827'!$A$1:$G$170,"S.FINAL",Y120:Z121)</f>
        <v>23200</v>
      </c>
      <c r="P122" s="143">
        <f t="shared" si="42"/>
        <v>0</v>
      </c>
      <c r="Q122" s="143">
        <f t="shared" ref="Q122" si="47">+K122-O122</f>
        <v>0</v>
      </c>
      <c r="R122" s="143">
        <f t="shared" ref="R122" si="48">+H122-K122</f>
        <v>0</v>
      </c>
      <c r="S122" s="170"/>
      <c r="T122" s="170"/>
      <c r="U122" s="432" t="s">
        <v>86</v>
      </c>
      <c r="V122" s="433" t="s">
        <v>87</v>
      </c>
      <c r="W122" s="432" t="s">
        <v>86</v>
      </c>
      <c r="X122" s="433" t="s">
        <v>87</v>
      </c>
      <c r="BC122" s="212"/>
      <c r="BD122" s="89"/>
      <c r="BI122" s="101">
        <v>3521</v>
      </c>
      <c r="BJ122" s="89">
        <v>40000</v>
      </c>
    </row>
    <row r="123" spans="2:62" ht="33.75" customHeight="1">
      <c r="B123" s="417">
        <v>5002</v>
      </c>
      <c r="C123" s="417">
        <v>3711</v>
      </c>
      <c r="D123" s="680" t="s">
        <v>820</v>
      </c>
      <c r="E123" s="143">
        <f>DSUM('P Aprob 821'!$A$1:$G$207,"S.FINAL",U186:V187)</f>
        <v>125000</v>
      </c>
      <c r="F123" s="435">
        <f>DSUM('P Mod 823'!$A$1:$G$200,"AMPL",U186:V187)</f>
        <v>30000</v>
      </c>
      <c r="G123" s="435">
        <f>DSUM('P Mod 823'!$A$1:$G$200,"REDU",U186:V187)</f>
        <v>28223</v>
      </c>
      <c r="H123" s="143">
        <f t="shared" si="45"/>
        <v>126777</v>
      </c>
      <c r="I123" s="143">
        <f>28562+32681+40264+25270</f>
        <v>126777</v>
      </c>
      <c r="J123" s="435">
        <f>DSUM('P Com 824'!$A$1:$G$172,"S.FINAL",U186:V187)</f>
        <v>126777</v>
      </c>
      <c r="K123" s="435">
        <f>DSUM('P Dev 825'!$A$1:$G$172,"S.FINAL",U186:V187)</f>
        <v>126777</v>
      </c>
      <c r="L123" s="143">
        <f t="shared" si="40"/>
        <v>0</v>
      </c>
      <c r="M123" s="435">
        <f>DSUM('P Ejer 826'!$A$1:$G$172,"S.FINAL",U186:V187)</f>
        <v>126777</v>
      </c>
      <c r="N123" s="143">
        <f t="shared" si="41"/>
        <v>0</v>
      </c>
      <c r="O123" s="435">
        <f>DSUM('P pag 827'!$A$1:$G$170,"S.FINAL",U186:V187)</f>
        <v>126777</v>
      </c>
      <c r="P123" s="143">
        <f t="shared" si="42"/>
        <v>0</v>
      </c>
      <c r="Q123" s="143">
        <f t="shared" si="46"/>
        <v>0</v>
      </c>
      <c r="R123" s="143">
        <f t="shared" si="44"/>
        <v>0</v>
      </c>
      <c r="S123" s="170"/>
      <c r="T123" s="170"/>
      <c r="U123" s="434">
        <v>5001</v>
      </c>
      <c r="V123" s="434">
        <v>3982</v>
      </c>
      <c r="W123" s="434">
        <v>5002</v>
      </c>
      <c r="X123" s="434">
        <v>2991</v>
      </c>
      <c r="BC123" s="212"/>
      <c r="BD123" s="89"/>
      <c r="BI123" s="99">
        <v>3531</v>
      </c>
      <c r="BJ123" s="89">
        <v>37401.199999999997</v>
      </c>
    </row>
    <row r="124" spans="2:62" s="847" customFormat="1" ht="24" customHeight="1">
      <c r="B124" s="417">
        <v>5002</v>
      </c>
      <c r="C124" s="417">
        <v>3721</v>
      </c>
      <c r="D124" s="680" t="s">
        <v>642</v>
      </c>
      <c r="E124" s="143">
        <f>DSUM('P Aprob 821'!$A$1:$G$207,"S.FINAL",U190:V191)</f>
        <v>25000</v>
      </c>
      <c r="F124" s="435">
        <f>DSUM('P Mod 823'!$A$1:$G$200,"AMPL",U190:V191)</f>
        <v>35000</v>
      </c>
      <c r="G124" s="435">
        <f>DSUM('P Mod 823'!$A$1:$G$200,"REDU",U190:V191)</f>
        <v>18000</v>
      </c>
      <c r="H124" s="143">
        <f t="shared" si="45"/>
        <v>42000</v>
      </c>
      <c r="I124" s="143">
        <f>4468+4363.07+6770.63+2764.89+6584.11+12930.14</f>
        <v>37880.839999999997</v>
      </c>
      <c r="J124" s="435">
        <f>DSUM('P Com 824'!$A$1:$G$172,"S.FINAL",U190:V191)</f>
        <v>37880.840000000004</v>
      </c>
      <c r="K124" s="435">
        <f>DSUM('P Dev 825'!$A$1:$G$172,"S.FINAL",U190:V191)</f>
        <v>37880.839999999997</v>
      </c>
      <c r="L124" s="143">
        <f t="shared" si="40"/>
        <v>0</v>
      </c>
      <c r="M124" s="435">
        <f>DSUM('P Ejer 826'!$A$1:$G$172,"S.FINAL",U190:V191)</f>
        <v>37880.839999999997</v>
      </c>
      <c r="N124" s="143">
        <f t="shared" si="41"/>
        <v>0</v>
      </c>
      <c r="O124" s="435">
        <f>DSUM('P pag 827'!$A$1:$G$170,"S.FINAL",U190:V191)</f>
        <v>37880.839999999997</v>
      </c>
      <c r="P124" s="143">
        <f t="shared" si="42"/>
        <v>4119.1599999999962</v>
      </c>
      <c r="Q124" s="143">
        <f t="shared" si="46"/>
        <v>0</v>
      </c>
      <c r="R124" s="143">
        <f t="shared" si="44"/>
        <v>4119.1600000000035</v>
      </c>
      <c r="S124" s="170"/>
      <c r="T124" s="170"/>
      <c r="U124" s="848" t="s">
        <v>86</v>
      </c>
      <c r="V124" s="849" t="s">
        <v>87</v>
      </c>
      <c r="W124" s="848" t="s">
        <v>86</v>
      </c>
      <c r="X124" s="849" t="s">
        <v>87</v>
      </c>
      <c r="Y124" s="850"/>
      <c r="Z124" s="850"/>
      <c r="AA124" s="850"/>
      <c r="AB124" s="850"/>
      <c r="AC124" s="850"/>
      <c r="AD124" s="850"/>
      <c r="AE124" s="850"/>
      <c r="AF124" s="850"/>
      <c r="BC124" s="851"/>
      <c r="BD124" s="852"/>
      <c r="BI124" s="853">
        <v>3553</v>
      </c>
      <c r="BJ124" s="852">
        <v>85885.46</v>
      </c>
    </row>
    <row r="125" spans="2:62" ht="25.95" customHeight="1">
      <c r="B125" s="417">
        <v>5002</v>
      </c>
      <c r="C125" s="417">
        <v>3722</v>
      </c>
      <c r="D125" s="430" t="s">
        <v>1543</v>
      </c>
      <c r="E125" s="143">
        <f>DSUM('P Aprob 821'!$A$1:$G$207,"S.FINAL",U192:V193)</f>
        <v>220000</v>
      </c>
      <c r="F125" s="435">
        <f>DSUM('P Mod 823'!$A$1:$G$200,"AMPL",U192:V193)</f>
        <v>0</v>
      </c>
      <c r="G125" s="435">
        <f>DSUM('P Mod 823'!$A$1:$G$200,"REDU",U192:V193)</f>
        <v>127030</v>
      </c>
      <c r="H125" s="143">
        <f t="shared" si="45"/>
        <v>92970</v>
      </c>
      <c r="I125" s="143">
        <f>4868+4767+10946+7907+4989+10513+4054+9806+23416</f>
        <v>81266</v>
      </c>
      <c r="J125" s="435">
        <f>DSUM('P Com 824'!$A$1:$G$172,"S.FINAL",U192:V193)</f>
        <v>81266</v>
      </c>
      <c r="K125" s="435">
        <f>DSUM('P Dev 825'!$A$1:$G$172,"S.FINAL",U192:V193)</f>
        <v>81266</v>
      </c>
      <c r="L125" s="143">
        <f t="shared" si="40"/>
        <v>0</v>
      </c>
      <c r="M125" s="435">
        <f>DSUM('P Ejer 826'!$A$1:$G$172,"S.FINAL",U192:V193)</f>
        <v>81266</v>
      </c>
      <c r="N125" s="143">
        <f t="shared" si="41"/>
        <v>0</v>
      </c>
      <c r="O125" s="435">
        <f>DSUM('P pag 827'!$A$1:$G$170,"S.FINAL",U192:V193)</f>
        <v>81266</v>
      </c>
      <c r="P125" s="143">
        <f t="shared" si="42"/>
        <v>11704</v>
      </c>
      <c r="Q125" s="143">
        <f t="shared" si="46"/>
        <v>0</v>
      </c>
      <c r="R125" s="143">
        <f t="shared" si="44"/>
        <v>11704</v>
      </c>
      <c r="S125" s="170"/>
      <c r="T125" s="170"/>
      <c r="U125" s="434">
        <v>5002</v>
      </c>
      <c r="V125" s="434">
        <v>2111</v>
      </c>
      <c r="W125" s="434">
        <v>5002</v>
      </c>
      <c r="X125" s="434">
        <v>2431</v>
      </c>
      <c r="BC125" s="212"/>
      <c r="BD125" s="89"/>
      <c r="BI125" s="100"/>
      <c r="BJ125" s="89"/>
    </row>
    <row r="126" spans="2:62" ht="25.95" customHeight="1">
      <c r="B126" s="417">
        <v>5002</v>
      </c>
      <c r="C126" s="417">
        <v>3751</v>
      </c>
      <c r="D126" s="680" t="s">
        <v>821</v>
      </c>
      <c r="E126" s="143">
        <f>DSUM('P Aprob 821'!$A$1:$G$207,"S.FINAL",U194:V195)</f>
        <v>156000</v>
      </c>
      <c r="F126" s="435">
        <f>DSUM('P Mod 823'!$A$1:$G$200,"AMPL",U194:V195)</f>
        <v>40000</v>
      </c>
      <c r="G126" s="435">
        <f>DSUM('P Mod 823'!$A$1:$G$200,"REDU",U194:V195)</f>
        <v>20624.96</v>
      </c>
      <c r="H126" s="143">
        <f t="shared" si="45"/>
        <v>175375.04</v>
      </c>
      <c r="I126" s="143">
        <f>13520+26873.61+34800.91+13035.13+21183.18+60366.02</f>
        <v>169778.85</v>
      </c>
      <c r="J126" s="435">
        <f>DSUM('P Com 824'!$A$1:$G$172,"S.FINAL",U194:V195)</f>
        <v>169778.85</v>
      </c>
      <c r="K126" s="435">
        <f>DSUM('P Dev 825'!$A$1:$G$172,"S.FINAL",U194:V195)</f>
        <v>169778.85</v>
      </c>
      <c r="L126" s="143">
        <f t="shared" si="40"/>
        <v>0</v>
      </c>
      <c r="M126" s="435">
        <f>DSUM('P Ejer 826'!$A$1:$G$172,"S.FINAL",U194:V195)</f>
        <v>169778.85</v>
      </c>
      <c r="N126" s="143">
        <f t="shared" si="41"/>
        <v>0</v>
      </c>
      <c r="O126" s="435">
        <f>DSUM('P pag 827'!$A$1:$G$170,"S.FINAL",U194:V195)</f>
        <v>169778.85</v>
      </c>
      <c r="P126" s="143">
        <f t="shared" si="42"/>
        <v>5596.1900000000023</v>
      </c>
      <c r="Q126" s="143">
        <f t="shared" si="46"/>
        <v>0</v>
      </c>
      <c r="R126" s="143">
        <f t="shared" si="44"/>
        <v>5596.1900000000023</v>
      </c>
      <c r="S126" s="170"/>
      <c r="T126" s="170"/>
      <c r="U126" s="432" t="s">
        <v>86</v>
      </c>
      <c r="V126" s="433" t="s">
        <v>87</v>
      </c>
      <c r="W126" s="432" t="s">
        <v>86</v>
      </c>
      <c r="X126" s="433" t="s">
        <v>87</v>
      </c>
      <c r="BC126" s="212"/>
      <c r="BD126" s="89"/>
      <c r="BI126" s="99">
        <v>3571</v>
      </c>
      <c r="BJ126" s="89">
        <v>69789.39</v>
      </c>
    </row>
    <row r="127" spans="2:62" ht="36" customHeight="1">
      <c r="B127" s="417">
        <v>5002</v>
      </c>
      <c r="C127" s="417">
        <v>3831</v>
      </c>
      <c r="D127" s="430" t="s">
        <v>823</v>
      </c>
      <c r="E127" s="143">
        <f>DSUM('P Aprob 821'!$A$1:$G$207,"S.FINAL",U198:V199)</f>
        <v>877000</v>
      </c>
      <c r="F127" s="435">
        <f>DSUM('P Mod 823'!$A$1:$G$200,"AMPL",U198:V199)</f>
        <v>0</v>
      </c>
      <c r="G127" s="435">
        <f>DSUM('P Mod 823'!$A$1:$G$200,"REDU",U198:V199)</f>
        <v>635410.49</v>
      </c>
      <c r="H127" s="143">
        <f t="shared" si="45"/>
        <v>241589.51</v>
      </c>
      <c r="I127" s="143">
        <f>99284.4+127747.11+14558</f>
        <v>241589.51</v>
      </c>
      <c r="J127" s="435">
        <f>DSUM('P Com 824'!$A$1:$G$182,"S.FINAL",U198:V199)</f>
        <v>241589.51</v>
      </c>
      <c r="K127" s="435">
        <f>DSUM('P Dev 825'!$A$1:$G$172,"S.FINAL",U198:V199)</f>
        <v>241589.51</v>
      </c>
      <c r="L127" s="143">
        <f t="shared" si="40"/>
        <v>0</v>
      </c>
      <c r="M127" s="435">
        <f>DSUM('P Ejer 826'!$A$1:$G$172,"S.FINAL",U198:V199)</f>
        <v>241589.51</v>
      </c>
      <c r="N127" s="143">
        <f t="shared" si="41"/>
        <v>0</v>
      </c>
      <c r="O127" s="435">
        <f>DSUM('P pag 827'!$A$1:$G$170,"S.FINAL",U198:V199)</f>
        <v>241589.51</v>
      </c>
      <c r="P127" s="143">
        <f t="shared" si="42"/>
        <v>0</v>
      </c>
      <c r="Q127" s="143">
        <f t="shared" si="46"/>
        <v>0</v>
      </c>
      <c r="R127" s="143">
        <f t="shared" si="44"/>
        <v>0</v>
      </c>
      <c r="S127" s="170"/>
      <c r="T127" s="170"/>
      <c r="U127" s="434">
        <v>5002</v>
      </c>
      <c r="V127" s="434">
        <v>2141</v>
      </c>
      <c r="W127" s="434">
        <v>5002</v>
      </c>
      <c r="X127" s="434">
        <v>3321</v>
      </c>
      <c r="BC127" s="212"/>
      <c r="BD127" s="89"/>
      <c r="BI127" s="100">
        <v>3581</v>
      </c>
      <c r="BJ127" s="89">
        <v>146357.15999999997</v>
      </c>
    </row>
    <row r="128" spans="2:62" ht="32.25" customHeight="1">
      <c r="B128" s="417">
        <v>5002</v>
      </c>
      <c r="C128" s="417">
        <v>3921</v>
      </c>
      <c r="D128" s="430" t="s">
        <v>824</v>
      </c>
      <c r="E128" s="143">
        <f>DSUM('P Aprob 821'!$A$1:$G$207,"S.FINAL",U202:V203)</f>
        <v>63969</v>
      </c>
      <c r="F128" s="435">
        <f>DSUM('P Mod 823'!$A$1:$G$200,"AMPL",U202:V203)</f>
        <v>38118.92</v>
      </c>
      <c r="G128" s="435">
        <f>DSUM('P Mod 823'!$A$1:$G$200,"REDU",U202:V203)</f>
        <v>37241.919999999998</v>
      </c>
      <c r="H128" s="143">
        <f t="shared" si="45"/>
        <v>64846</v>
      </c>
      <c r="I128" s="143">
        <f>47399+2925+465+3510+1170+1170+1170+2341+4680</f>
        <v>64830</v>
      </c>
      <c r="J128" s="435">
        <f>DSUM('P Com 824'!$A$1:$G$172,"S.FINAL",U202:V203)</f>
        <v>64830</v>
      </c>
      <c r="K128" s="435">
        <f>DSUM('P Dev 825'!$A$1:$G$172,"S.FINAL",U202:V203)</f>
        <v>64830</v>
      </c>
      <c r="L128" s="143">
        <f t="shared" si="40"/>
        <v>0</v>
      </c>
      <c r="M128" s="435">
        <f>DSUM('P Ejer 826'!$A$1:$G$172,"S.FINAL",U202:V203)</f>
        <v>64830</v>
      </c>
      <c r="N128" s="143">
        <f t="shared" si="41"/>
        <v>0</v>
      </c>
      <c r="O128" s="435">
        <f>DSUM('P pag 827'!$A$1:$G$170,"S.FINAL",U202:V203)</f>
        <v>64830</v>
      </c>
      <c r="P128" s="143">
        <f t="shared" si="42"/>
        <v>16</v>
      </c>
      <c r="Q128" s="143">
        <f t="shared" si="46"/>
        <v>0</v>
      </c>
      <c r="R128" s="143">
        <f t="shared" si="44"/>
        <v>16</v>
      </c>
      <c r="S128" s="170"/>
      <c r="T128" s="170"/>
      <c r="U128" s="432" t="s">
        <v>86</v>
      </c>
      <c r="V128" s="433" t="s">
        <v>87</v>
      </c>
      <c r="W128" s="432" t="s">
        <v>86</v>
      </c>
      <c r="X128" s="433" t="s">
        <v>87</v>
      </c>
      <c r="BC128" s="212"/>
      <c r="BD128" s="89"/>
      <c r="BI128" s="96">
        <v>3611</v>
      </c>
      <c r="BJ128" s="89">
        <v>-189478</v>
      </c>
    </row>
    <row r="129" spans="1:62" ht="25.95" customHeight="1">
      <c r="B129" s="417">
        <v>5002</v>
      </c>
      <c r="C129" s="417">
        <v>5111</v>
      </c>
      <c r="D129" s="680" t="s">
        <v>640</v>
      </c>
      <c r="E129" s="143">
        <f>DSUM('P Aprob 821'!$A$1:$G$207,"S.FINAL",U204:V205)</f>
        <v>723000</v>
      </c>
      <c r="F129" s="435">
        <f>DSUM('P Mod 823'!$A$1:$G$200,"AMPL",U204:V205)</f>
        <v>42922.400000000001</v>
      </c>
      <c r="G129" s="435">
        <f>DSUM('P Mod 823'!$A$1:$G$200,"REDU",U204:V205)</f>
        <v>502739.20000000001</v>
      </c>
      <c r="H129" s="143">
        <f t="shared" si="45"/>
        <v>263183.2</v>
      </c>
      <c r="I129" s="143">
        <v>262902.40000000002</v>
      </c>
      <c r="J129" s="435">
        <f>DSUM('P Com 824'!$A$1:$G$172,"S.FINAL",U204:V205)</f>
        <v>262902.39999999997</v>
      </c>
      <c r="K129" s="435">
        <f>DSUM('P Dev 825'!$A$1:$G$172,"S.FINAL",U204:V205)</f>
        <v>262902.40000000002</v>
      </c>
      <c r="L129" s="143">
        <f t="shared" si="40"/>
        <v>0</v>
      </c>
      <c r="M129" s="435">
        <f>DSUM('P Ejer 826'!$A$1:$G$172,"S.FINAL",U204:V205)</f>
        <v>262902.40000000002</v>
      </c>
      <c r="N129" s="143">
        <f t="shared" si="41"/>
        <v>0</v>
      </c>
      <c r="O129" s="435">
        <f>DSUM('P pag 827'!$A$1:$G$170,"S.FINAL",U204:V205)</f>
        <v>262902.40000000002</v>
      </c>
      <c r="P129" s="143">
        <f t="shared" si="42"/>
        <v>280.80000000004657</v>
      </c>
      <c r="Q129" s="143">
        <f t="shared" si="46"/>
        <v>0</v>
      </c>
      <c r="R129" s="143">
        <f t="shared" si="44"/>
        <v>280.79999999998836</v>
      </c>
      <c r="S129" s="170"/>
      <c r="T129" s="170"/>
      <c r="U129" s="434">
        <v>5002</v>
      </c>
      <c r="V129" s="434">
        <v>2151</v>
      </c>
      <c r="W129" s="434">
        <v>5002</v>
      </c>
      <c r="X129" s="434">
        <v>3351</v>
      </c>
      <c r="BC129" s="212"/>
      <c r="BD129" s="89"/>
      <c r="BI129" s="96">
        <v>3611</v>
      </c>
      <c r="BJ129" s="89">
        <v>-101775.41</v>
      </c>
    </row>
    <row r="130" spans="1:62" ht="31.95" customHeight="1">
      <c r="B130" s="417">
        <v>5002</v>
      </c>
      <c r="C130" s="417">
        <v>5121</v>
      </c>
      <c r="D130" s="680" t="s">
        <v>1233</v>
      </c>
      <c r="E130" s="143">
        <f>DSUM('P Aprob 821'!$A$1:$G$207,"S.FINAL",Y140:Z141)</f>
        <v>0</v>
      </c>
      <c r="F130" s="435">
        <f>DSUM('P Mod 823'!$A$1:$G$200,"AMPL",Y140:Z141)</f>
        <v>0</v>
      </c>
      <c r="G130" s="435">
        <f>DSUM('P Mod 823'!$A$1:$G$200,"REDU",Y140:Z141)</f>
        <v>0</v>
      </c>
      <c r="H130" s="143">
        <f t="shared" si="45"/>
        <v>0</v>
      </c>
      <c r="I130" s="143">
        <v>0</v>
      </c>
      <c r="J130" s="435">
        <f>DSUM('P Com 824'!$A$1:$G$172,"S.FINAL",Y140:Z141)</f>
        <v>0</v>
      </c>
      <c r="K130" s="435">
        <f>DSUM('P Dev 825'!$A$1:$G$172,"S.FINAL",Y140:Z141)</f>
        <v>0</v>
      </c>
      <c r="L130" s="143">
        <f t="shared" si="40"/>
        <v>0</v>
      </c>
      <c r="M130" s="435">
        <f>DSUM('P Ejer 826'!$A$1:$G$172,"S.FINAL",Y140:Z141)</f>
        <v>0</v>
      </c>
      <c r="N130" s="143">
        <f t="shared" si="41"/>
        <v>0</v>
      </c>
      <c r="O130" s="435">
        <f>DSUM('P pag 827'!$A$1:$G$170,"S.FINAL",Y140:Z141)</f>
        <v>0</v>
      </c>
      <c r="P130" s="143">
        <f t="shared" si="42"/>
        <v>0</v>
      </c>
      <c r="Q130" s="143">
        <f t="shared" si="46"/>
        <v>0</v>
      </c>
      <c r="R130" s="143">
        <f t="shared" si="44"/>
        <v>0</v>
      </c>
      <c r="S130" s="170"/>
      <c r="T130" s="170"/>
      <c r="U130" s="432" t="s">
        <v>86</v>
      </c>
      <c r="V130" s="433" t="s">
        <v>87</v>
      </c>
      <c r="W130" s="432" t="s">
        <v>86</v>
      </c>
      <c r="X130" s="433" t="s">
        <v>87</v>
      </c>
      <c r="BC130" s="212"/>
      <c r="BD130" s="89"/>
      <c r="BI130" s="102">
        <v>3631</v>
      </c>
      <c r="BJ130" s="89">
        <v>0</v>
      </c>
    </row>
    <row r="131" spans="1:62" ht="35.4" customHeight="1">
      <c r="B131" s="417">
        <v>5002</v>
      </c>
      <c r="C131" s="417">
        <v>5151</v>
      </c>
      <c r="D131" s="703" t="s">
        <v>825</v>
      </c>
      <c r="E131" s="143">
        <f>DSUM('P Aprob 821'!$A$1:$G$207,"S.FINAL",W148:X149)</f>
        <v>0</v>
      </c>
      <c r="F131" s="435">
        <f>DSUM('P Mod 823'!$A$1:$G$200,"AMPL",W148:X149)</f>
        <v>152892.24</v>
      </c>
      <c r="G131" s="435">
        <f>DSUM('P Mod 823'!$A$1:$G$200,"REDU",W148:X149)</f>
        <v>0</v>
      </c>
      <c r="H131" s="143">
        <f t="shared" si="45"/>
        <v>152892.24</v>
      </c>
      <c r="I131" s="143">
        <v>151993.32999999999</v>
      </c>
      <c r="J131" s="435">
        <f>DSUM('P Com 824'!$A$1:$G$172,"S.FINAL",W148:X149)</f>
        <v>151993.32999999999</v>
      </c>
      <c r="K131" s="435">
        <f>DSUM('P Dev 825'!$A$1:$G$172,"S.FINAL",W148:X149)</f>
        <v>151993.32999999999</v>
      </c>
      <c r="L131" s="143">
        <f t="shared" si="40"/>
        <v>0</v>
      </c>
      <c r="M131" s="435">
        <f>DSUM('P Ejer 826'!$A$1:$G$172,"S.FINAL",W148:X149)</f>
        <v>151993.32999999999</v>
      </c>
      <c r="N131" s="143">
        <f t="shared" si="41"/>
        <v>0</v>
      </c>
      <c r="O131" s="435">
        <f>DSUM('P pag 827'!$A$1:$G$170,"S.FINAL",W148:X149)</f>
        <v>151993.32999999999</v>
      </c>
      <c r="P131" s="143">
        <f t="shared" si="42"/>
        <v>898.91000000000349</v>
      </c>
      <c r="Q131" s="143">
        <f t="shared" si="46"/>
        <v>0</v>
      </c>
      <c r="R131" s="143">
        <f t="shared" si="44"/>
        <v>898.91000000000349</v>
      </c>
      <c r="S131" s="170"/>
      <c r="T131" s="170"/>
      <c r="U131" s="434">
        <v>5002</v>
      </c>
      <c r="V131" s="434">
        <v>2161</v>
      </c>
      <c r="W131" s="434">
        <v>5002</v>
      </c>
      <c r="X131" s="434">
        <v>3461</v>
      </c>
      <c r="BC131" s="212"/>
      <c r="BD131" s="89"/>
      <c r="BI131" s="103">
        <v>3691</v>
      </c>
      <c r="BJ131" s="89">
        <v>53128</v>
      </c>
    </row>
    <row r="132" spans="1:62" s="847" customFormat="1" ht="40.950000000000003" customHeight="1">
      <c r="A132" s="90"/>
      <c r="B132" s="417">
        <v>5002</v>
      </c>
      <c r="C132" s="417">
        <v>5191</v>
      </c>
      <c r="D132" s="680" t="s">
        <v>1544</v>
      </c>
      <c r="E132" s="143">
        <f>DSUM('P Aprob 821'!$A$1:$G$207,"S.FINAL",W150:X151)</f>
        <v>0</v>
      </c>
      <c r="F132" s="435">
        <f>DSUM('P Mod 823'!$A$1:$G$200,"AMPL",W150:X151)</f>
        <v>34888.5</v>
      </c>
      <c r="G132" s="435">
        <f>DSUM('P Mod 823'!$A$1:$G$200,"REDU",W150:X151)</f>
        <v>213.32</v>
      </c>
      <c r="H132" s="143">
        <f t="shared" si="45"/>
        <v>34675.18</v>
      </c>
      <c r="I132" s="143">
        <f>2400+15000+17275.18</f>
        <v>34675.18</v>
      </c>
      <c r="J132" s="435">
        <f>DSUM('P Com 824'!$A$1:$G$172,"S.FINAL",W150:X151)</f>
        <v>34675.18</v>
      </c>
      <c r="K132" s="435">
        <f>DSUM('P Dev 825'!$A$1:$G$172,"S.FINAL",W150:X151)</f>
        <v>34675.18</v>
      </c>
      <c r="L132" s="143">
        <f t="shared" si="40"/>
        <v>0</v>
      </c>
      <c r="M132" s="435">
        <f>DSUM('P Ejer 826'!$A$1:$G$172,"S.FINAL",W150:X151)</f>
        <v>34675.18</v>
      </c>
      <c r="N132" s="143">
        <f t="shared" si="41"/>
        <v>0</v>
      </c>
      <c r="O132" s="435">
        <f>DSUM('P pag 827'!$A$1:$G$170,"S.FINAL",W150:X151)</f>
        <v>34675.18</v>
      </c>
      <c r="P132" s="143">
        <f t="shared" si="42"/>
        <v>0</v>
      </c>
      <c r="Q132" s="143">
        <f t="shared" si="46"/>
        <v>0</v>
      </c>
      <c r="R132" s="143">
        <f t="shared" si="44"/>
        <v>0</v>
      </c>
      <c r="S132" s="170"/>
      <c r="T132" s="170"/>
      <c r="U132" s="848" t="s">
        <v>86</v>
      </c>
      <c r="V132" s="849" t="s">
        <v>87</v>
      </c>
      <c r="W132" s="848" t="s">
        <v>86</v>
      </c>
      <c r="X132" s="849" t="s">
        <v>87</v>
      </c>
      <c r="Y132" s="850"/>
      <c r="Z132" s="850"/>
      <c r="AA132" s="850"/>
      <c r="AB132" s="850"/>
      <c r="AC132" s="850"/>
      <c r="AD132" s="850"/>
      <c r="AE132" s="850"/>
      <c r="AF132" s="850"/>
      <c r="BC132" s="851"/>
      <c r="BD132" s="852"/>
      <c r="BI132" s="853">
        <v>3711</v>
      </c>
      <c r="BJ132" s="852">
        <v>76812.92</v>
      </c>
    </row>
    <row r="133" spans="1:62" s="847" customFormat="1" ht="24.6" customHeight="1">
      <c r="B133" s="417">
        <v>5002</v>
      </c>
      <c r="C133" s="417">
        <v>5211</v>
      </c>
      <c r="D133" s="680" t="s">
        <v>1545</v>
      </c>
      <c r="E133" s="143">
        <f>DSUM('P Aprob 821'!$A$1:$G$207,"S.FINAL",Y138:Z139)</f>
        <v>190000</v>
      </c>
      <c r="F133" s="435">
        <f>DSUM('P Mod 823'!$A$1:$G$200,"AMPL",Y138:Z139)</f>
        <v>159673.32</v>
      </c>
      <c r="G133" s="435">
        <f>DSUM('P Mod 823'!$A$1:$G$200,"REDU",Y138:Z139)</f>
        <v>165246.72</v>
      </c>
      <c r="H133" s="143">
        <f t="shared" si="45"/>
        <v>184426.6</v>
      </c>
      <c r="I133" s="143">
        <f>81349+103077.6</f>
        <v>184426.6</v>
      </c>
      <c r="J133" s="435">
        <f>DSUM('P Com 824'!$A$1:$G$172,"S.FINAL",Y138:Z139)</f>
        <v>184426.6</v>
      </c>
      <c r="K133" s="435">
        <f>DSUM('P Dev 825'!$A$1:$G$172,"S.FINAL",Y138:Z139)</f>
        <v>184426.6</v>
      </c>
      <c r="L133" s="143">
        <f t="shared" si="40"/>
        <v>0</v>
      </c>
      <c r="M133" s="435">
        <f>DSUM('P Ejer 826'!$A$1:$G$172,"S.FINAL",Y138:Z139)</f>
        <v>184426.6</v>
      </c>
      <c r="N133" s="143">
        <f t="shared" si="41"/>
        <v>0</v>
      </c>
      <c r="O133" s="435">
        <f>DSUM('P pag 827'!$A$1:$G$170,"S.FINAL",Y138:Z139)</f>
        <v>184426.6</v>
      </c>
      <c r="P133" s="143">
        <f t="shared" si="42"/>
        <v>0</v>
      </c>
      <c r="Q133" s="143">
        <f t="shared" si="46"/>
        <v>0</v>
      </c>
      <c r="R133" s="143">
        <f t="shared" si="44"/>
        <v>0</v>
      </c>
      <c r="S133" s="170"/>
      <c r="T133" s="170"/>
      <c r="U133" s="434">
        <v>5002</v>
      </c>
      <c r="V133" s="434">
        <v>2211</v>
      </c>
      <c r="W133" s="434">
        <v>5002</v>
      </c>
      <c r="X133" s="434">
        <v>5413</v>
      </c>
      <c r="Y133" s="850"/>
      <c r="Z133" s="850"/>
      <c r="AA133" s="850"/>
      <c r="AB133" s="850"/>
      <c r="AC133" s="850"/>
      <c r="AD133" s="850"/>
      <c r="AE133" s="850"/>
      <c r="AF133" s="850"/>
      <c r="BC133" s="851"/>
      <c r="BD133" s="852"/>
      <c r="BI133" s="853">
        <v>3721</v>
      </c>
      <c r="BJ133" s="852">
        <v>1840</v>
      </c>
    </row>
    <row r="134" spans="1:62" s="847" customFormat="1" ht="20.25" customHeight="1">
      <c r="B134" s="417">
        <v>5002</v>
      </c>
      <c r="C134" s="417">
        <v>5231</v>
      </c>
      <c r="D134" s="680" t="s">
        <v>1234</v>
      </c>
      <c r="E134" s="143">
        <f>DSUM('P Aprob 821'!$A$1:$G$207,"S.FINAL",Y142:Z143)</f>
        <v>0</v>
      </c>
      <c r="F134" s="435">
        <f>DSUM('P Mod 823'!$A$1:$G$200,"AMPL",Y142:Z143)</f>
        <v>0</v>
      </c>
      <c r="G134" s="435">
        <f>DSUM('P Mod 823'!$A$1:$G$200,"REDU",Y142:Z143)</f>
        <v>0</v>
      </c>
      <c r="H134" s="143">
        <f t="shared" si="45"/>
        <v>0</v>
      </c>
      <c r="I134" s="143">
        <v>0</v>
      </c>
      <c r="J134" s="435">
        <f>DSUM('P Com 824'!$A$1:$G$172,"S.FINAL",Y142:Z143)</f>
        <v>0</v>
      </c>
      <c r="K134" s="435">
        <f>DSUM('P Dev 825'!$A$1:$G$172,"S.FINAL",Y142:Z143)</f>
        <v>0</v>
      </c>
      <c r="L134" s="143">
        <f t="shared" si="40"/>
        <v>0</v>
      </c>
      <c r="M134" s="435">
        <f>DSUM('P Ejer 826'!$A$1:$G$172,"S.FINAL",Y142:Z143)</f>
        <v>0</v>
      </c>
      <c r="N134" s="143">
        <f t="shared" si="41"/>
        <v>0</v>
      </c>
      <c r="O134" s="435">
        <f>DSUM('P pag 827'!$A$1:$G$170,"S.FINAL",Y142:Z143)</f>
        <v>0</v>
      </c>
      <c r="P134" s="143">
        <f t="shared" si="42"/>
        <v>0</v>
      </c>
      <c r="Q134" s="143">
        <f t="shared" si="46"/>
        <v>0</v>
      </c>
      <c r="R134" s="143">
        <f t="shared" si="44"/>
        <v>0</v>
      </c>
      <c r="S134" s="170"/>
      <c r="T134" s="170"/>
      <c r="U134" s="848" t="s">
        <v>86</v>
      </c>
      <c r="V134" s="849" t="s">
        <v>87</v>
      </c>
      <c r="W134" s="848" t="s">
        <v>86</v>
      </c>
      <c r="X134" s="849" t="s">
        <v>87</v>
      </c>
      <c r="Y134" s="848" t="s">
        <v>86</v>
      </c>
      <c r="Z134" s="849" t="s">
        <v>87</v>
      </c>
      <c r="AA134" s="850"/>
      <c r="AB134" s="850"/>
      <c r="AC134" s="850"/>
      <c r="AD134" s="850"/>
      <c r="AE134" s="850"/>
      <c r="AF134" s="850"/>
      <c r="BC134" s="851"/>
      <c r="BD134" s="852"/>
      <c r="BI134" s="854">
        <v>3722</v>
      </c>
      <c r="BJ134" s="852">
        <v>510</v>
      </c>
    </row>
    <row r="135" spans="1:62" s="847" customFormat="1" ht="38.25" customHeight="1">
      <c r="B135" s="417">
        <v>5002</v>
      </c>
      <c r="C135" s="417">
        <v>5413</v>
      </c>
      <c r="D135" s="142" t="s">
        <v>1838</v>
      </c>
      <c r="E135" s="143">
        <f>DSUM('P Aprob 821'!$A$1:$G$207,"S.FINAL",W132:X133)</f>
        <v>0</v>
      </c>
      <c r="F135" s="435">
        <f>DSUM('P Mod 823'!$A$1:$G$200,"AMPL",W132:X133)</f>
        <v>863973</v>
      </c>
      <c r="G135" s="435">
        <f>DSUM('P Mod 823'!$A$1:$G$200,"REDU",W132:X133)</f>
        <v>36000</v>
      </c>
      <c r="H135" s="143">
        <f t="shared" si="45"/>
        <v>827973</v>
      </c>
      <c r="I135" s="143">
        <v>827200</v>
      </c>
      <c r="J135" s="435">
        <f>DSUM('P Com 824'!$A$1:$G$172,"S.FINAL",W132:X133)</f>
        <v>827200</v>
      </c>
      <c r="K135" s="435">
        <f>DSUM('P Dev 825'!$A$1:$G$172,"S.FINAL",W132:X133)</f>
        <v>827200</v>
      </c>
      <c r="L135" s="143">
        <f t="shared" si="40"/>
        <v>0</v>
      </c>
      <c r="M135" s="435">
        <f>DSUM('P Ejer 826'!$A$1:$G$172,"S.FINAL",W132:X133)</f>
        <v>827200</v>
      </c>
      <c r="N135" s="143">
        <f t="shared" si="41"/>
        <v>0</v>
      </c>
      <c r="O135" s="435">
        <f>DSUM('P pag 827'!$A$1:$G$170,"S.FINAL",W132:X133)</f>
        <v>827200</v>
      </c>
      <c r="P135" s="143">
        <f t="shared" si="42"/>
        <v>773</v>
      </c>
      <c r="Q135" s="143">
        <f t="shared" si="46"/>
        <v>0</v>
      </c>
      <c r="R135" s="143">
        <f t="shared" si="44"/>
        <v>773</v>
      </c>
      <c r="S135" s="170"/>
      <c r="T135" s="170"/>
      <c r="U135" s="434">
        <v>5002</v>
      </c>
      <c r="V135" s="434">
        <v>2231</v>
      </c>
      <c r="W135" s="434">
        <v>5002</v>
      </c>
      <c r="X135" s="434">
        <v>2451</v>
      </c>
      <c r="Y135" s="434">
        <v>5002</v>
      </c>
      <c r="Z135" s="434">
        <v>5691</v>
      </c>
      <c r="AA135" s="850"/>
      <c r="AB135" s="850"/>
      <c r="AC135" s="850"/>
      <c r="AD135" s="850"/>
      <c r="AE135" s="850"/>
      <c r="AF135" s="850"/>
      <c r="BC135" s="851"/>
      <c r="BD135" s="852"/>
      <c r="BI135" s="935">
        <v>3722</v>
      </c>
      <c r="BJ135" s="852">
        <v>1980</v>
      </c>
    </row>
    <row r="136" spans="1:62" s="847" customFormat="1" ht="33" customHeight="1">
      <c r="B136" s="417">
        <v>5002</v>
      </c>
      <c r="C136" s="417">
        <v>5641</v>
      </c>
      <c r="D136" s="703" t="s">
        <v>1546</v>
      </c>
      <c r="E136" s="143">
        <f>DSUM('P Aprob 821'!$A$1:$G$207,"S.FINAL",Y136:Z137)</f>
        <v>0</v>
      </c>
      <c r="F136" s="435">
        <f>DSUM('P Mod 823'!$A$1:$G$200,"AMPL",Y136:Z137)</f>
        <v>0</v>
      </c>
      <c r="G136" s="435">
        <f>DSUM('P Mod 823'!$A$1:$G$200,"REDU",Y136:Z137)</f>
        <v>0</v>
      </c>
      <c r="H136" s="143">
        <f t="shared" si="45"/>
        <v>0</v>
      </c>
      <c r="I136" s="143">
        <v>0</v>
      </c>
      <c r="J136" s="435">
        <f>DSUM('P Com 824'!$A$1:$G$172,"S.FINAL",Y136:Z137)</f>
        <v>0</v>
      </c>
      <c r="K136" s="435">
        <f>DSUM('P Dev 825'!$A$1:$G$172,"S.FINAL",Y136:Z137)</f>
        <v>0</v>
      </c>
      <c r="L136" s="143">
        <f t="shared" si="40"/>
        <v>0</v>
      </c>
      <c r="M136" s="435">
        <f>DSUM('P Ejer 826'!$A$1:$G$172,"S.FINAL",Y136:Z137)</f>
        <v>0</v>
      </c>
      <c r="N136" s="143">
        <f t="shared" si="41"/>
        <v>0</v>
      </c>
      <c r="O136" s="435">
        <f>DSUM('P pag 827'!$A$1:$G$170,"S.FINAL",Y136:Z137)</f>
        <v>0</v>
      </c>
      <c r="P136" s="143">
        <f t="shared" si="42"/>
        <v>0</v>
      </c>
      <c r="Q136" s="143">
        <f t="shared" si="46"/>
        <v>0</v>
      </c>
      <c r="R136" s="143">
        <f t="shared" si="44"/>
        <v>0</v>
      </c>
      <c r="S136" s="170"/>
      <c r="T136" s="170"/>
      <c r="U136" s="848" t="s">
        <v>86</v>
      </c>
      <c r="V136" s="849" t="s">
        <v>87</v>
      </c>
      <c r="W136" s="848" t="s">
        <v>86</v>
      </c>
      <c r="X136" s="849" t="s">
        <v>87</v>
      </c>
      <c r="Y136" s="848" t="s">
        <v>86</v>
      </c>
      <c r="Z136" s="849" t="s">
        <v>87</v>
      </c>
      <c r="AA136" s="850"/>
      <c r="AB136" s="850"/>
      <c r="AC136" s="850"/>
      <c r="AD136" s="850"/>
      <c r="AE136" s="850"/>
      <c r="AF136" s="850"/>
      <c r="BC136" s="851"/>
      <c r="BD136" s="852"/>
      <c r="BI136" s="935">
        <v>3722</v>
      </c>
      <c r="BJ136" s="852">
        <v>1630</v>
      </c>
    </row>
    <row r="137" spans="1:62" s="847" customFormat="1" ht="30.6" customHeight="1">
      <c r="B137" s="417">
        <v>5002</v>
      </c>
      <c r="C137" s="417">
        <v>5661</v>
      </c>
      <c r="D137" s="703" t="s">
        <v>1556</v>
      </c>
      <c r="E137" s="143">
        <f>DSUM('P Aprob 821'!$A$1:$G$207,"S.FINAL",Y158:Z159)</f>
        <v>0</v>
      </c>
      <c r="F137" s="435">
        <f>DSUM('P Mod 823'!$A$1:$G$200,"AMPL",Y158:Z159)</f>
        <v>0</v>
      </c>
      <c r="G137" s="435">
        <f>DSUM('P Mod 823'!$A$1:$G$200,"REDU",Y158:Z159)</f>
        <v>0</v>
      </c>
      <c r="H137" s="143">
        <f t="shared" ref="H137:H139" si="49">+E137+F137-G137</f>
        <v>0</v>
      </c>
      <c r="I137" s="143">
        <v>0</v>
      </c>
      <c r="J137" s="435">
        <f>DSUM('P Com 824'!$A$1:$G$172,"S.FINAL",Y158:Z159)</f>
        <v>0</v>
      </c>
      <c r="K137" s="435">
        <f>DSUM('P Dev 825'!$A$1:$G$172,"S.FINAL",Y158:Z159)</f>
        <v>0</v>
      </c>
      <c r="L137" s="143">
        <f t="shared" ref="L137:L139" si="50">+I137-K137</f>
        <v>0</v>
      </c>
      <c r="M137" s="435">
        <f>DSUM('P Ejer 826'!$A$1:$G$172,"S.FINAL",Y158:Z159)</f>
        <v>0</v>
      </c>
      <c r="N137" s="143">
        <f t="shared" ref="N137:N139" si="51">+J137-K137</f>
        <v>0</v>
      </c>
      <c r="O137" s="435">
        <f>DSUM('P pag 827'!$A$1:$G$170,"S.FINAL",Y158:Z159)</f>
        <v>0</v>
      </c>
      <c r="P137" s="143">
        <f t="shared" ref="P137:P139" si="52">+H137-J137</f>
        <v>0</v>
      </c>
      <c r="Q137" s="143">
        <f t="shared" ref="Q137:Q139" si="53">+K137-O137</f>
        <v>0</v>
      </c>
      <c r="R137" s="143">
        <f t="shared" ref="R137:R139" si="54">+H137-K137</f>
        <v>0</v>
      </c>
      <c r="S137" s="170"/>
      <c r="T137" s="170"/>
      <c r="U137" s="434">
        <v>5002</v>
      </c>
      <c r="V137" s="434">
        <v>2461</v>
      </c>
      <c r="W137" s="434">
        <v>5002</v>
      </c>
      <c r="X137" s="434">
        <v>2481</v>
      </c>
      <c r="Y137" s="434">
        <v>5002</v>
      </c>
      <c r="Z137" s="434">
        <v>5641</v>
      </c>
      <c r="AA137" s="850"/>
      <c r="AB137" s="850"/>
      <c r="AC137" s="850"/>
      <c r="AD137" s="850"/>
      <c r="AE137" s="850"/>
      <c r="AF137" s="850"/>
      <c r="BC137" s="851"/>
      <c r="BD137" s="852"/>
      <c r="BI137" s="853">
        <v>3722</v>
      </c>
      <c r="BJ137" s="852">
        <v>53924</v>
      </c>
    </row>
    <row r="138" spans="1:62" s="847" customFormat="1" ht="30.9" customHeight="1">
      <c r="B138" s="417">
        <v>5002</v>
      </c>
      <c r="C138" s="417">
        <v>5691</v>
      </c>
      <c r="D138" s="703" t="s">
        <v>1597</v>
      </c>
      <c r="E138" s="143">
        <f>DSUM('P Aprob 821'!$A$1:$G$207,"S.FINAL",Y134:Z135)</f>
        <v>15000</v>
      </c>
      <c r="F138" s="435">
        <f>DSUM('P Mod 823'!$A$1:$G$200,"AMPL",Y134:Z135)</f>
        <v>0</v>
      </c>
      <c r="G138" s="435">
        <f>DSUM('P Mod 823'!$A$1:$G$200,"REDU",Y134:Z135)</f>
        <v>1660</v>
      </c>
      <c r="H138" s="143">
        <f t="shared" si="49"/>
        <v>13340</v>
      </c>
      <c r="I138" s="143">
        <v>13340</v>
      </c>
      <c r="J138" s="435">
        <f>DSUM('P Com 824'!$A$1:$G$172,"S.FINAL",Y134:Z135)</f>
        <v>13340</v>
      </c>
      <c r="K138" s="435">
        <f>DSUM('P Dev 825'!$A$1:$G$172,"S.FINAL",Y134:Z135)</f>
        <v>13340</v>
      </c>
      <c r="L138" s="143">
        <f t="shared" si="50"/>
        <v>0</v>
      </c>
      <c r="M138" s="435">
        <f>DSUM('P Ejer 826'!$A$1:$G$172,"S.FINAL",Y134:Z135)</f>
        <v>13340</v>
      </c>
      <c r="N138" s="143">
        <f t="shared" si="51"/>
        <v>0</v>
      </c>
      <c r="O138" s="435">
        <f>DSUM('P pag 827'!$A$1:$G$170,"S.FINAL",Y134:Z135)</f>
        <v>13340</v>
      </c>
      <c r="P138" s="143">
        <f t="shared" si="52"/>
        <v>0</v>
      </c>
      <c r="Q138" s="143">
        <f t="shared" si="53"/>
        <v>0</v>
      </c>
      <c r="R138" s="143">
        <f t="shared" si="54"/>
        <v>0</v>
      </c>
      <c r="S138" s="170"/>
      <c r="T138" s="170"/>
      <c r="U138" s="848" t="s">
        <v>86</v>
      </c>
      <c r="V138" s="849" t="s">
        <v>87</v>
      </c>
      <c r="W138" s="848" t="s">
        <v>86</v>
      </c>
      <c r="X138" s="849" t="s">
        <v>87</v>
      </c>
      <c r="Y138" s="848" t="s">
        <v>86</v>
      </c>
      <c r="Z138" s="849" t="s">
        <v>87</v>
      </c>
      <c r="AA138" s="850"/>
      <c r="AB138" s="850"/>
      <c r="AC138" s="850"/>
      <c r="AD138" s="850"/>
      <c r="AE138" s="850"/>
      <c r="AF138" s="850"/>
      <c r="BC138" s="851"/>
      <c r="BD138" s="852"/>
      <c r="BI138" s="934">
        <v>3722</v>
      </c>
      <c r="BJ138" s="852">
        <v>1020</v>
      </c>
    </row>
    <row r="139" spans="1:62" s="847" customFormat="1" ht="36.6" customHeight="1">
      <c r="B139" s="417">
        <v>5002</v>
      </c>
      <c r="C139" s="417">
        <v>5911</v>
      </c>
      <c r="D139" s="142" t="s">
        <v>739</v>
      </c>
      <c r="E139" s="143">
        <f>DSUM('P Aprob 821'!$A$1:$G$207,"S.FINAL",Y150:Z151)</f>
        <v>0</v>
      </c>
      <c r="F139" s="435">
        <f>DSUM('P Mod 823'!$A$1:$G$200,"AMPL",Y150:Z151)</f>
        <v>0</v>
      </c>
      <c r="G139" s="435">
        <f>DSUM('P Mod 823'!$A$1:$G$200,"REDU",Y150:Z151)</f>
        <v>0</v>
      </c>
      <c r="H139" s="143">
        <f t="shared" si="49"/>
        <v>0</v>
      </c>
      <c r="I139" s="143">
        <v>0</v>
      </c>
      <c r="J139" s="435">
        <f>DSUM('P Com 824'!$A$1:$G$172,"S.FINAL",Y150:Z151)</f>
        <v>0</v>
      </c>
      <c r="K139" s="435">
        <f>DSUM('P Dev 825'!$A$1:$G$172,"S.FINAL",Y150:Z151)</f>
        <v>0</v>
      </c>
      <c r="L139" s="143">
        <f t="shared" si="50"/>
        <v>0</v>
      </c>
      <c r="M139" s="435">
        <f>DSUM('P Ejer 826'!$A$1:$G$172,"S.FINAL",Y150:Z151)</f>
        <v>0</v>
      </c>
      <c r="N139" s="143">
        <f t="shared" si="51"/>
        <v>0</v>
      </c>
      <c r="O139" s="435">
        <f>DSUM('P pag 827'!$A$1:$G$170,"S.FINAL",Y150:Z151)</f>
        <v>0</v>
      </c>
      <c r="P139" s="143">
        <f t="shared" si="52"/>
        <v>0</v>
      </c>
      <c r="Q139" s="143">
        <f t="shared" si="53"/>
        <v>0</v>
      </c>
      <c r="R139" s="143">
        <f t="shared" si="54"/>
        <v>0</v>
      </c>
      <c r="S139" s="170"/>
      <c r="T139" s="170"/>
      <c r="U139" s="434">
        <v>5002</v>
      </c>
      <c r="V139" s="434">
        <v>2611</v>
      </c>
      <c r="W139" s="434">
        <v>5002</v>
      </c>
      <c r="X139" s="434">
        <v>3822</v>
      </c>
      <c r="Y139" s="434">
        <v>5002</v>
      </c>
      <c r="Z139" s="434">
        <v>5211</v>
      </c>
      <c r="AA139" s="850"/>
      <c r="AB139" s="850"/>
      <c r="AC139" s="850"/>
      <c r="AD139" s="850"/>
      <c r="AE139" s="850"/>
      <c r="AF139" s="850"/>
      <c r="BC139" s="851"/>
      <c r="BD139" s="852"/>
      <c r="BI139" s="934">
        <v>3722</v>
      </c>
      <c r="BJ139" s="852">
        <v>920</v>
      </c>
    </row>
    <row r="140" spans="1:62" s="847" customFormat="1" ht="24.75" customHeight="1">
      <c r="B140" s="417">
        <v>5002</v>
      </c>
      <c r="C140" s="417">
        <v>5971</v>
      </c>
      <c r="D140" s="703" t="s">
        <v>826</v>
      </c>
      <c r="E140" s="143">
        <f>DSUM('P Aprob 821'!$A$1:$G$207,"S.FINAL",X204:Y205)</f>
        <v>0</v>
      </c>
      <c r="F140" s="435">
        <f>DSUM('P Mod 823'!$A$1:$G$200,"AMPL",X204:Y205)</f>
        <v>0</v>
      </c>
      <c r="G140" s="435">
        <f>DSUM('P Mod 823'!$A$1:$G$200,"REDU",X204:Y205)</f>
        <v>0</v>
      </c>
      <c r="H140" s="143">
        <f t="shared" si="45"/>
        <v>0</v>
      </c>
      <c r="I140" s="143">
        <v>0</v>
      </c>
      <c r="J140" s="435">
        <f>DSUM('P Com 824'!$A$1:$G$172,"S.FINAL",X204:Y205)</f>
        <v>0</v>
      </c>
      <c r="K140" s="435">
        <f>DSUM('P Dev 825'!$A$1:$G$172,"S.FINAL",X204:Y205)</f>
        <v>0</v>
      </c>
      <c r="L140" s="143">
        <f t="shared" si="40"/>
        <v>0</v>
      </c>
      <c r="M140" s="435">
        <f>DSUM('P Ejer 826'!$A$1:$G$172,"S.FINAL",X204:Y205)</f>
        <v>0</v>
      </c>
      <c r="N140" s="143">
        <f t="shared" si="41"/>
        <v>0</v>
      </c>
      <c r="O140" s="435">
        <f>DSUM('P pag 827'!$A$1:$G$170,"S.FINAL",X204:Y205)</f>
        <v>0</v>
      </c>
      <c r="P140" s="143">
        <f t="shared" si="42"/>
        <v>0</v>
      </c>
      <c r="Q140" s="143">
        <f t="shared" si="46"/>
        <v>0</v>
      </c>
      <c r="R140" s="143">
        <f t="shared" si="44"/>
        <v>0</v>
      </c>
      <c r="S140" s="170"/>
      <c r="T140" s="170"/>
      <c r="U140" s="848" t="s">
        <v>86</v>
      </c>
      <c r="V140" s="849" t="s">
        <v>87</v>
      </c>
      <c r="W140" s="848" t="s">
        <v>86</v>
      </c>
      <c r="X140" s="849" t="s">
        <v>87</v>
      </c>
      <c r="Y140" s="848" t="s">
        <v>86</v>
      </c>
      <c r="Z140" s="849" t="s">
        <v>87</v>
      </c>
      <c r="AA140" s="850"/>
      <c r="AB140" s="850"/>
      <c r="AC140" s="850"/>
      <c r="AD140" s="850"/>
      <c r="AE140" s="850"/>
      <c r="AF140" s="850"/>
      <c r="BC140" s="851"/>
      <c r="BD140" s="852"/>
      <c r="BI140" s="934">
        <v>3722</v>
      </c>
      <c r="BJ140" s="852">
        <v>215</v>
      </c>
    </row>
    <row r="141" spans="1:62" s="847" customFormat="1" ht="24.75" customHeight="1">
      <c r="B141" s="139"/>
      <c r="C141" s="139"/>
      <c r="D141" s="140"/>
      <c r="E141" s="372">
        <f>SUM(E51:E140)</f>
        <v>139952248</v>
      </c>
      <c r="F141" s="437">
        <f>SUM(F51:F140)</f>
        <v>10484387.08</v>
      </c>
      <c r="G141" s="437">
        <f>SUM(G51:G140)</f>
        <v>9370573.3499999978</v>
      </c>
      <c r="H141" s="236">
        <f>+E141+F141-G141</f>
        <v>141066061.73000002</v>
      </c>
      <c r="I141" s="236">
        <f t="shared" ref="I141:R141" si="55">SUM(I51:I140)</f>
        <v>140718934.80000001</v>
      </c>
      <c r="J141" s="437">
        <f t="shared" si="55"/>
        <v>140718934.80000001</v>
      </c>
      <c r="K141" s="437">
        <f t="shared" si="55"/>
        <v>140718934.80000001</v>
      </c>
      <c r="L141" s="372">
        <f t="shared" si="55"/>
        <v>0</v>
      </c>
      <c r="M141" s="437">
        <f t="shared" si="55"/>
        <v>140718934.80000001</v>
      </c>
      <c r="N141" s="372">
        <f t="shared" si="55"/>
        <v>0</v>
      </c>
      <c r="O141" s="437">
        <f t="shared" si="55"/>
        <v>140718934.80000001</v>
      </c>
      <c r="P141" s="372">
        <f t="shared" si="55"/>
        <v>347126.93000000168</v>
      </c>
      <c r="Q141" s="372">
        <f t="shared" si="55"/>
        <v>0</v>
      </c>
      <c r="R141" s="372">
        <f t="shared" si="55"/>
        <v>347126.93000000226</v>
      </c>
      <c r="S141" s="170"/>
      <c r="T141" s="170"/>
      <c r="U141" s="434">
        <v>5002</v>
      </c>
      <c r="V141" s="434">
        <v>2911</v>
      </c>
      <c r="W141" s="434">
        <v>5002</v>
      </c>
      <c r="X141" s="434">
        <v>3491</v>
      </c>
      <c r="Y141" s="434">
        <v>5002</v>
      </c>
      <c r="Z141" s="434">
        <v>5121</v>
      </c>
      <c r="AA141" s="850"/>
      <c r="AB141" s="850"/>
      <c r="AC141" s="850"/>
      <c r="AD141" s="850"/>
      <c r="AE141" s="850"/>
      <c r="AF141" s="850"/>
      <c r="BC141" s="851"/>
      <c r="BD141" s="852"/>
      <c r="BI141" s="934"/>
      <c r="BJ141" s="852"/>
    </row>
    <row r="142" spans="1:62" ht="24.75" customHeight="1">
      <c r="A142" s="847"/>
      <c r="B142" s="238">
        <v>60</v>
      </c>
      <c r="C142" s="239" t="s">
        <v>1141</v>
      </c>
      <c r="D142" s="239"/>
      <c r="E142" s="138"/>
      <c r="F142" s="436"/>
      <c r="G142" s="436"/>
      <c r="H142" s="143"/>
      <c r="I142" s="143"/>
      <c r="J142" s="436"/>
      <c r="K142" s="436"/>
      <c r="L142" s="143"/>
      <c r="M142" s="436"/>
      <c r="N142" s="138"/>
      <c r="O142" s="436"/>
      <c r="P142" s="143"/>
      <c r="Q142" s="143"/>
      <c r="R142" s="143"/>
      <c r="S142" s="170"/>
      <c r="T142" s="170"/>
      <c r="U142" s="432" t="s">
        <v>86</v>
      </c>
      <c r="V142" s="433" t="s">
        <v>87</v>
      </c>
      <c r="W142" s="432" t="s">
        <v>86</v>
      </c>
      <c r="X142" s="433" t="s">
        <v>87</v>
      </c>
      <c r="Y142" s="432" t="s">
        <v>86</v>
      </c>
      <c r="Z142" s="433" t="s">
        <v>87</v>
      </c>
      <c r="BC142" s="212"/>
      <c r="BD142" s="89"/>
      <c r="BI142" s="100">
        <v>3751</v>
      </c>
      <c r="BJ142" s="89">
        <v>29723.050000000003</v>
      </c>
    </row>
    <row r="143" spans="1:62" ht="24.75" customHeight="1">
      <c r="B143" s="841">
        <v>6001</v>
      </c>
      <c r="C143" s="843" t="s">
        <v>1144</v>
      </c>
      <c r="D143" s="140"/>
      <c r="E143" s="138"/>
      <c r="F143" s="436"/>
      <c r="G143" s="436"/>
      <c r="H143" s="143"/>
      <c r="I143" s="138"/>
      <c r="J143" s="436"/>
      <c r="K143" s="436"/>
      <c r="L143" s="138"/>
      <c r="M143" s="436"/>
      <c r="N143" s="138"/>
      <c r="O143" s="436"/>
      <c r="P143" s="138"/>
      <c r="Q143" s="143"/>
      <c r="R143" s="143"/>
      <c r="S143" s="170"/>
      <c r="T143" s="170"/>
      <c r="U143" s="434">
        <v>5002</v>
      </c>
      <c r="V143" s="434">
        <v>2941</v>
      </c>
      <c r="W143" s="434">
        <v>5002</v>
      </c>
      <c r="X143" s="434">
        <v>2491</v>
      </c>
      <c r="Y143" s="434">
        <v>5002</v>
      </c>
      <c r="Z143" s="434">
        <v>5231</v>
      </c>
      <c r="BC143" s="212"/>
      <c r="BD143" s="89"/>
      <c r="BI143" s="94">
        <v>3831</v>
      </c>
      <c r="BJ143" s="89">
        <v>7647.61</v>
      </c>
    </row>
    <row r="144" spans="1:62" ht="24.75" customHeight="1">
      <c r="B144" s="417">
        <v>6001</v>
      </c>
      <c r="C144" s="417">
        <v>2152</v>
      </c>
      <c r="D144" s="940" t="s">
        <v>1474</v>
      </c>
      <c r="E144" s="143">
        <f>DSUM('P Aprob 821'!$A$1:$G$207,"S.FINAL",X198:Y199)</f>
        <v>0</v>
      </c>
      <c r="F144" s="435">
        <f>DSUM('P Mod 823'!$A$1:$G$200,"AMPL",X198:Y199)</f>
        <v>50000</v>
      </c>
      <c r="G144" s="435">
        <f>DSUM('P Mod 823'!$A$1:$G$200,"REDU",X198:Y199)</f>
        <v>0</v>
      </c>
      <c r="H144" s="143">
        <f>+E144+F144-G144</f>
        <v>50000</v>
      </c>
      <c r="I144" s="435">
        <v>49996</v>
      </c>
      <c r="J144" s="435">
        <f>DSUM('P Com 824'!$A$1:$G$172,"S.FINAL",X198:Y199)</f>
        <v>49996</v>
      </c>
      <c r="K144" s="435">
        <f>DSUM('P Dev 825'!$A$1:$G$172,"S.FINAL",X198:Y199)</f>
        <v>49996</v>
      </c>
      <c r="L144" s="143">
        <f>+I144-K144</f>
        <v>0</v>
      </c>
      <c r="M144" s="435">
        <f>DSUM('P Ejer 826'!$A$1:$G$172,"S.FINAL",X198:Y199)</f>
        <v>49996</v>
      </c>
      <c r="N144" s="143">
        <f>+J144-K144</f>
        <v>0</v>
      </c>
      <c r="O144" s="435">
        <f>DSUM('P pag 827'!$A$1:$G$170,"S.FINAL",X198:Y199)</f>
        <v>49996</v>
      </c>
      <c r="P144" s="143">
        <f>+H144-J144</f>
        <v>4</v>
      </c>
      <c r="Q144" s="143">
        <f>+K144-O144</f>
        <v>0</v>
      </c>
      <c r="R144" s="143">
        <f>+H144-K144</f>
        <v>4</v>
      </c>
      <c r="S144" s="170"/>
      <c r="T144" s="170"/>
      <c r="U144" s="432" t="s">
        <v>86</v>
      </c>
      <c r="V144" s="433" t="s">
        <v>87</v>
      </c>
      <c r="W144" s="432" t="s">
        <v>86</v>
      </c>
      <c r="X144" s="433" t="s">
        <v>87</v>
      </c>
      <c r="Y144" s="432" t="s">
        <v>86</v>
      </c>
      <c r="Z144" s="433" t="s">
        <v>87</v>
      </c>
      <c r="BC144" s="212"/>
      <c r="BD144" s="89"/>
      <c r="BI144" s="95">
        <v>3831</v>
      </c>
      <c r="BJ144" s="89">
        <v>166271.20000000001</v>
      </c>
    </row>
    <row r="145" spans="1:62" ht="35.549999999999997" customHeight="1">
      <c r="B145" s="417">
        <v>6001</v>
      </c>
      <c r="C145" s="417">
        <v>3611</v>
      </c>
      <c r="D145" s="703" t="s">
        <v>1541</v>
      </c>
      <c r="E145" s="143">
        <f>DSUM('P Aprob 821'!$A$1:$G$207,"S.FINAL",Y146:Z147)</f>
        <v>105000</v>
      </c>
      <c r="F145" s="435">
        <f>DSUM('P Mod 823'!$A$1:$G$200,"AMPL",Y146:Z147)</f>
        <v>0</v>
      </c>
      <c r="G145" s="435">
        <f>DSUM('P Mod 823'!$A$1:$G$200,"REDU",Y146:Z147)</f>
        <v>0</v>
      </c>
      <c r="H145" s="143">
        <f>+E145+F145-G145</f>
        <v>105000</v>
      </c>
      <c r="I145" s="143">
        <f>17052+17052+17052+17052+17052+17052</f>
        <v>102312</v>
      </c>
      <c r="J145" s="435">
        <f>DSUM('P Com 824'!$A$1:$G$172,"S.FINAL",Y146:Z147)</f>
        <v>102312</v>
      </c>
      <c r="K145" s="435">
        <f>DSUM('P Dev 825'!$A$1:$G$172,"S.FINAL",Y146:Z147)</f>
        <v>102312</v>
      </c>
      <c r="L145" s="143">
        <f>+I145-K145</f>
        <v>0</v>
      </c>
      <c r="M145" s="435">
        <f>DSUM('P Ejer 826'!$A$1:$G$172,"S.FINAL",Y146:Z147)</f>
        <v>102312</v>
      </c>
      <c r="N145" s="143">
        <f>+J145-K145</f>
        <v>0</v>
      </c>
      <c r="O145" s="435">
        <f>DSUM('P pag 827'!$A$1:$G$170,"S.FINAL",Y146:Z147)</f>
        <v>102312</v>
      </c>
      <c r="P145" s="143">
        <f>+H145-J145</f>
        <v>2688</v>
      </c>
      <c r="Q145" s="143">
        <f>+K145-O145</f>
        <v>0</v>
      </c>
      <c r="R145" s="143">
        <f>+H145-K145</f>
        <v>2688</v>
      </c>
      <c r="S145" s="170"/>
      <c r="T145" s="170"/>
      <c r="U145" s="434">
        <v>5002</v>
      </c>
      <c r="V145" s="434">
        <v>2961</v>
      </c>
      <c r="W145" s="434">
        <v>5002</v>
      </c>
      <c r="X145" s="434">
        <v>2921</v>
      </c>
      <c r="Y145" s="434">
        <v>6001</v>
      </c>
      <c r="Z145" s="434">
        <v>2171</v>
      </c>
      <c r="BC145" s="212"/>
      <c r="BD145" s="89"/>
      <c r="BI145" s="95"/>
      <c r="BJ145" s="89"/>
    </row>
    <row r="146" spans="1:62" ht="36" customHeight="1">
      <c r="B146" s="841">
        <v>6002</v>
      </c>
      <c r="C146" s="1223" t="s">
        <v>1273</v>
      </c>
      <c r="D146" s="1224"/>
      <c r="E146" s="1225"/>
      <c r="F146" s="435"/>
      <c r="G146" s="435"/>
      <c r="H146" s="143"/>
      <c r="I146" s="143"/>
      <c r="J146" s="435"/>
      <c r="K146" s="435"/>
      <c r="L146" s="143"/>
      <c r="M146" s="435"/>
      <c r="N146" s="143"/>
      <c r="O146" s="435"/>
      <c r="P146" s="143"/>
      <c r="Q146" s="143"/>
      <c r="R146" s="143"/>
      <c r="S146" s="170"/>
      <c r="T146" s="170"/>
      <c r="U146" s="432" t="s">
        <v>86</v>
      </c>
      <c r="V146" s="433" t="s">
        <v>87</v>
      </c>
      <c r="W146" s="432" t="s">
        <v>86</v>
      </c>
      <c r="X146" s="433" t="s">
        <v>87</v>
      </c>
      <c r="Y146" s="432" t="s">
        <v>86</v>
      </c>
      <c r="Z146" s="433" t="s">
        <v>87</v>
      </c>
      <c r="BC146" s="212"/>
      <c r="BD146" s="89"/>
      <c r="BI146" s="95">
        <v>3831</v>
      </c>
      <c r="BJ146" s="89">
        <v>213244.79999999999</v>
      </c>
    </row>
    <row r="147" spans="1:62" ht="32.25" customHeight="1">
      <c r="B147" s="141">
        <v>6002</v>
      </c>
      <c r="C147" s="681">
        <v>3341</v>
      </c>
      <c r="D147" s="430" t="s">
        <v>803</v>
      </c>
      <c r="E147" s="143">
        <f>DSUM('P Aprob 821'!$A$1:$G$207,"S.FINAL",W154:X155)</f>
        <v>150000</v>
      </c>
      <c r="F147" s="435">
        <f>DSUM('P Mod 823'!$A$1:$G$200,"AMPL",W154:X155)</f>
        <v>0</v>
      </c>
      <c r="G147" s="435">
        <f>DSUM('P Mod 823'!$A$1:$G$200,"REDU",W154:X155)</f>
        <v>150000</v>
      </c>
      <c r="H147" s="143">
        <f>+E147+F147-G147</f>
        <v>0</v>
      </c>
      <c r="I147" s="143">
        <v>0</v>
      </c>
      <c r="J147" s="435">
        <f>DSUM('P Com 824'!$A$1:$G$172,"S.FINAL",W154:X155)</f>
        <v>0</v>
      </c>
      <c r="K147" s="435">
        <f>DSUM('P Dev 825'!$A$1:$G$172,"S.FINAL",W154:X155)</f>
        <v>0</v>
      </c>
      <c r="L147" s="143">
        <f>+I147-K147</f>
        <v>0</v>
      </c>
      <c r="M147" s="435">
        <f>DSUM('P Ejer 826'!$A$1:$G$172,"S.FINAL",W154:X155)</f>
        <v>0</v>
      </c>
      <c r="N147" s="143">
        <f>+J147-K147</f>
        <v>0</v>
      </c>
      <c r="O147" s="435">
        <f>DSUM('P pag 827'!$A$1:$G$170,"S.FINAL",W154:X155)</f>
        <v>0</v>
      </c>
      <c r="P147" s="143">
        <f>+H147-J147</f>
        <v>0</v>
      </c>
      <c r="Q147" s="143">
        <f>+K147-O147</f>
        <v>0</v>
      </c>
      <c r="R147" s="143">
        <f>+H147-K147</f>
        <v>0</v>
      </c>
      <c r="S147" s="170"/>
      <c r="T147" s="170"/>
      <c r="U147" s="434">
        <v>5002</v>
      </c>
      <c r="V147" s="434">
        <v>3112</v>
      </c>
      <c r="W147" s="434">
        <v>5002</v>
      </c>
      <c r="X147" s="434">
        <v>5121</v>
      </c>
      <c r="Y147" s="434">
        <v>6001</v>
      </c>
      <c r="Z147" s="434">
        <v>3611</v>
      </c>
      <c r="BC147" s="212"/>
      <c r="BD147" s="89"/>
      <c r="BI147" s="102">
        <v>3851</v>
      </c>
      <c r="BJ147" s="89">
        <v>0</v>
      </c>
    </row>
    <row r="148" spans="1:62" ht="28.5" customHeight="1">
      <c r="B148" s="141">
        <v>6002</v>
      </c>
      <c r="C148" s="939">
        <v>3391</v>
      </c>
      <c r="D148" s="430" t="s">
        <v>1276</v>
      </c>
      <c r="E148" s="143">
        <f>DSUM('P Aprob 821'!$A$1:$G$207,"S.FINAL",AA148:AB149)</f>
        <v>0</v>
      </c>
      <c r="F148" s="435">
        <f>DSUM('P Mod 823'!$A$1:$G$200,"AMPL",AA148:AB149)</f>
        <v>7000</v>
      </c>
      <c r="G148" s="435">
        <f>DSUM('P Mod 823'!$A$1:$G$200,"REDU",AA148:AB149)</f>
        <v>0</v>
      </c>
      <c r="H148" s="143">
        <f>+E148+F148-G148</f>
        <v>7000</v>
      </c>
      <c r="I148" s="143">
        <v>7000</v>
      </c>
      <c r="J148" s="435">
        <f>DSUM('P Com 824'!$A$1:$G$172,"S.FINAL",AA148:AB149)</f>
        <v>7000</v>
      </c>
      <c r="K148" s="435">
        <f>DSUM('P Dev 825'!$A$1:$G$172,"S.FINAL",AA148:AB149)</f>
        <v>7000</v>
      </c>
      <c r="L148" s="143">
        <f>+I148-K148</f>
        <v>0</v>
      </c>
      <c r="M148" s="435">
        <f>DSUM('P Ejer 826'!$A$1:$G$172,"S.FINAL",AA148:AB149)</f>
        <v>7000</v>
      </c>
      <c r="N148" s="143">
        <f>+J148-K148</f>
        <v>0</v>
      </c>
      <c r="O148" s="435">
        <f>DSUM('P pag 827'!$A$1:$G$170,"S.FINAL",AA148:AB149)</f>
        <v>7000</v>
      </c>
      <c r="P148" s="143">
        <f>+H148-J148</f>
        <v>0</v>
      </c>
      <c r="Q148" s="143">
        <f>+K148-O148</f>
        <v>0</v>
      </c>
      <c r="R148" s="143">
        <f>+H148-K148</f>
        <v>0</v>
      </c>
      <c r="S148" s="170"/>
      <c r="T148" s="170"/>
      <c r="U148" s="432" t="s">
        <v>86</v>
      </c>
      <c r="V148" s="433" t="s">
        <v>87</v>
      </c>
      <c r="W148" s="432" t="s">
        <v>86</v>
      </c>
      <c r="X148" s="433" t="s">
        <v>87</v>
      </c>
      <c r="Y148" s="432" t="s">
        <v>86</v>
      </c>
      <c r="Z148" s="433" t="s">
        <v>87</v>
      </c>
      <c r="AA148" s="432" t="s">
        <v>86</v>
      </c>
      <c r="AB148" s="433" t="s">
        <v>87</v>
      </c>
      <c r="BC148" s="212"/>
      <c r="BD148" s="89"/>
      <c r="BI148" s="102"/>
      <c r="BJ148" s="89"/>
    </row>
    <row r="149" spans="1:62" ht="27" customHeight="1">
      <c r="B149" s="841">
        <v>6003</v>
      </c>
      <c r="C149" s="1221" t="s">
        <v>1753</v>
      </c>
      <c r="D149" s="1221"/>
      <c r="E149" s="143"/>
      <c r="F149" s="435"/>
      <c r="G149" s="435"/>
      <c r="H149" s="143"/>
      <c r="I149" s="138"/>
      <c r="J149" s="435"/>
      <c r="K149" s="435"/>
      <c r="L149" s="138"/>
      <c r="M149" s="435"/>
      <c r="N149" s="143"/>
      <c r="O149" s="435"/>
      <c r="P149" s="138"/>
      <c r="Q149" s="143"/>
      <c r="R149" s="143"/>
      <c r="S149" s="170"/>
      <c r="T149" s="170"/>
      <c r="U149" s="434">
        <v>5002</v>
      </c>
      <c r="V149" s="434">
        <v>3131</v>
      </c>
      <c r="W149" s="434">
        <v>5002</v>
      </c>
      <c r="X149" s="434">
        <v>5151</v>
      </c>
      <c r="Y149" s="434">
        <v>6005</v>
      </c>
      <c r="Z149" s="434">
        <v>3341</v>
      </c>
      <c r="AA149" s="434">
        <v>6002</v>
      </c>
      <c r="AB149" s="434">
        <v>3391</v>
      </c>
      <c r="BC149" s="212"/>
      <c r="BD149" s="89"/>
      <c r="BI149" s="103">
        <v>3851</v>
      </c>
      <c r="BJ149" s="89">
        <v>11091.76</v>
      </c>
    </row>
    <row r="150" spans="1:62" ht="24.6" customHeight="1">
      <c r="B150" s="417">
        <v>6003</v>
      </c>
      <c r="C150" s="141">
        <v>3821</v>
      </c>
      <c r="D150" s="430" t="s">
        <v>1779</v>
      </c>
      <c r="E150" s="143">
        <f>DSUM('P Aprob 821'!$A$1:$G$207,"S.FINAL",AA154:AB155)</f>
        <v>0</v>
      </c>
      <c r="F150" s="435">
        <f>DSUM('P Mod 823'!$A$1:$G$200,"AMPL",AA154:AB155)</f>
        <v>28000</v>
      </c>
      <c r="G150" s="435">
        <f>DSUM('P Mod 823'!$A$1:$G$200,"REDU",AA154:AB155)</f>
        <v>4800</v>
      </c>
      <c r="H150" s="143">
        <f>+E150+F150-G150</f>
        <v>23200</v>
      </c>
      <c r="I150" s="138">
        <v>23200</v>
      </c>
      <c r="J150" s="435">
        <f>DSUM('P Com 824'!$A$1:$G$172,"S.FINAL",AA154:AB155)</f>
        <v>23200</v>
      </c>
      <c r="K150" s="435">
        <f>DSUM('P Dev 825'!$A$1:$G$172,"S.FINAL",AA154:AB155)</f>
        <v>23200</v>
      </c>
      <c r="L150" s="143">
        <f>+I150-K150</f>
        <v>0</v>
      </c>
      <c r="M150" s="435">
        <f>DSUM('P Ejer 826'!$A$1:$G$172,"S.FINAL",AA154:AB155)</f>
        <v>23200</v>
      </c>
      <c r="N150" s="143">
        <f>+J150-K150</f>
        <v>0</v>
      </c>
      <c r="O150" s="435">
        <f>DSUM('P pag 827'!$A$1:$G$170,"S.FINAL",AA154:AB155)</f>
        <v>23200</v>
      </c>
      <c r="P150" s="143">
        <f>+H150-J150</f>
        <v>0</v>
      </c>
      <c r="Q150" s="143">
        <f>+K150-O150</f>
        <v>0</v>
      </c>
      <c r="R150" s="143">
        <f>+H150-K150</f>
        <v>0</v>
      </c>
      <c r="S150" s="170"/>
      <c r="T150" s="170"/>
      <c r="U150" s="432" t="s">
        <v>86</v>
      </c>
      <c r="V150" s="433" t="s">
        <v>87</v>
      </c>
      <c r="W150" s="432" t="s">
        <v>86</v>
      </c>
      <c r="X150" s="433" t="s">
        <v>87</v>
      </c>
      <c r="Y150" s="432" t="s">
        <v>86</v>
      </c>
      <c r="Z150" s="433" t="s">
        <v>87</v>
      </c>
      <c r="AA150" s="432" t="s">
        <v>86</v>
      </c>
      <c r="AB150" s="433" t="s">
        <v>87</v>
      </c>
      <c r="BC150" s="212"/>
      <c r="BD150" s="89"/>
      <c r="BI150" s="94">
        <v>3921</v>
      </c>
      <c r="BJ150" s="89">
        <v>0</v>
      </c>
    </row>
    <row r="151" spans="1:62" ht="44.4" customHeight="1">
      <c r="B151" s="141">
        <v>6003</v>
      </c>
      <c r="C151" s="141">
        <v>4411</v>
      </c>
      <c r="D151" s="430" t="s">
        <v>630</v>
      </c>
      <c r="E151" s="143">
        <f>DSUM('P Aprob 821'!$A$1:$G$207,"S.FINAL",W228:X229)</f>
        <v>50000</v>
      </c>
      <c r="F151" s="435">
        <f>DSUM('P Mod 823'!$A$1:$G$200,"AMPL",W228:X229)</f>
        <v>0</v>
      </c>
      <c r="G151" s="435">
        <f>DSUM('P Mod 823'!$A$1:$G$200,"REDU",W228:X229)</f>
        <v>0</v>
      </c>
      <c r="H151" s="143">
        <f>+E151+F151-G151</f>
        <v>50000</v>
      </c>
      <c r="I151" s="143">
        <v>43349.9</v>
      </c>
      <c r="J151" s="435">
        <f>DSUM('P Com 824'!$A$1:$G$172,"S.FINAL",W228:X229)</f>
        <v>43349.9</v>
      </c>
      <c r="K151" s="435">
        <f>DSUM('P Dev 825'!$A$1:$G$172,"S.FINAL",W228:X229)</f>
        <v>43349.9</v>
      </c>
      <c r="L151" s="143">
        <f>+I151-K151</f>
        <v>0</v>
      </c>
      <c r="M151" s="435">
        <f>DSUM('P Ejer 826'!$A$1:$G$172,"S.FINAL",W228:X229)</f>
        <v>43349.9</v>
      </c>
      <c r="N151" s="143">
        <f>+J151-K151</f>
        <v>0</v>
      </c>
      <c r="O151" s="435">
        <f>DSUM('P pag 827'!$A$1:$G$170,"S.FINAL",W228:X229)</f>
        <v>43349.9</v>
      </c>
      <c r="P151" s="143">
        <f>+H151-J151</f>
        <v>6650.0999999999985</v>
      </c>
      <c r="Q151" s="143">
        <f>+K151-O151</f>
        <v>0</v>
      </c>
      <c r="R151" s="143">
        <f>+H151-K151</f>
        <v>6650.0999999999985</v>
      </c>
      <c r="S151" s="170"/>
      <c r="T151" s="170"/>
      <c r="U151" s="434">
        <v>5002</v>
      </c>
      <c r="V151" s="434">
        <v>3141</v>
      </c>
      <c r="W151" s="434">
        <v>5002</v>
      </c>
      <c r="X151" s="434">
        <v>5191</v>
      </c>
      <c r="Y151" s="434">
        <v>5002</v>
      </c>
      <c r="Z151" s="434">
        <v>5911</v>
      </c>
      <c r="AA151" s="434">
        <v>6005</v>
      </c>
      <c r="AB151" s="434">
        <v>3391</v>
      </c>
      <c r="BC151" s="212"/>
      <c r="BD151" s="89"/>
      <c r="BI151" s="100">
        <v>3921</v>
      </c>
      <c r="BJ151" s="89">
        <v>27957</v>
      </c>
    </row>
    <row r="152" spans="1:62" ht="43.5" customHeight="1">
      <c r="B152" s="841">
        <v>6004</v>
      </c>
      <c r="C152" s="843" t="s">
        <v>1752</v>
      </c>
      <c r="D152" s="680"/>
      <c r="E152" s="138"/>
      <c r="F152" s="436"/>
      <c r="G152" s="436"/>
      <c r="H152" s="143"/>
      <c r="I152" s="143"/>
      <c r="J152" s="436"/>
      <c r="K152" s="436"/>
      <c r="L152" s="143"/>
      <c r="M152" s="436"/>
      <c r="N152" s="138"/>
      <c r="O152" s="436"/>
      <c r="P152" s="143"/>
      <c r="Q152" s="143"/>
      <c r="R152" s="143"/>
      <c r="S152" s="170"/>
      <c r="T152" s="170"/>
      <c r="U152" s="432" t="s">
        <v>86</v>
      </c>
      <c r="V152" s="433" t="s">
        <v>87</v>
      </c>
      <c r="W152" s="432" t="s">
        <v>86</v>
      </c>
      <c r="X152" s="433" t="s">
        <v>87</v>
      </c>
      <c r="Y152" s="432" t="s">
        <v>86</v>
      </c>
      <c r="Z152" s="433" t="s">
        <v>87</v>
      </c>
      <c r="AA152" s="432" t="s">
        <v>86</v>
      </c>
      <c r="AB152" s="433" t="s">
        <v>87</v>
      </c>
      <c r="BC152" s="212"/>
      <c r="BD152" s="89"/>
      <c r="BI152" s="100">
        <v>5111</v>
      </c>
      <c r="BJ152" s="89">
        <v>211444.48000000001</v>
      </c>
    </row>
    <row r="153" spans="1:62" ht="28.95" customHeight="1">
      <c r="B153" s="417">
        <v>6004</v>
      </c>
      <c r="C153" s="417">
        <v>3351</v>
      </c>
      <c r="D153" s="430" t="s">
        <v>1142</v>
      </c>
      <c r="E153" s="143">
        <f>DSUM('P Aprob 821'!$A$1:$G$207,"S.FINAL",U242:V243)</f>
        <v>117980</v>
      </c>
      <c r="F153" s="435">
        <f>DSUM('P Mod 823'!$A$1:$G$200,"AMPL",U242:V243)</f>
        <v>6272</v>
      </c>
      <c r="G153" s="435">
        <f>DSUM('P Mod 823'!$A$1:$G$200,"REDU",U242:V243)</f>
        <v>75580</v>
      </c>
      <c r="H153" s="143">
        <f>+E153+F153-G153</f>
        <v>48672</v>
      </c>
      <c r="I153" s="143">
        <f>24336+24336</f>
        <v>48672</v>
      </c>
      <c r="J153" s="435">
        <f>DSUM('P Com 824'!$A$1:$G$172,"S.FINAL",U242:V243)</f>
        <v>48672</v>
      </c>
      <c r="K153" s="435">
        <f>DSUM('P Dev 825'!$A$1:$G$172,"S.FINAL",U242:V243)</f>
        <v>48672</v>
      </c>
      <c r="L153" s="143">
        <f>+I153-K153</f>
        <v>0</v>
      </c>
      <c r="M153" s="435">
        <f>DSUM('P Ejer 826'!$A$1:$G$172,"S.FINAL",U242:V243)</f>
        <v>48672</v>
      </c>
      <c r="N153" s="143">
        <f>+J153-K153</f>
        <v>0</v>
      </c>
      <c r="O153" s="435">
        <f>DSUM('P pag 827'!$A$1:$G$170,"S.FINAL",U242:V243)</f>
        <v>48672</v>
      </c>
      <c r="P153" s="143">
        <f>+H153-J153</f>
        <v>0</v>
      </c>
      <c r="Q153" s="143">
        <f>+K153-O153</f>
        <v>0</v>
      </c>
      <c r="R153" s="143">
        <f>+H153-K153</f>
        <v>0</v>
      </c>
      <c r="S153" s="170"/>
      <c r="T153" s="170"/>
      <c r="U153" s="434">
        <v>5002</v>
      </c>
      <c r="V153" s="434">
        <v>3151</v>
      </c>
      <c r="W153" s="434">
        <v>5002</v>
      </c>
      <c r="X153" s="434">
        <v>5211</v>
      </c>
      <c r="Y153" s="434">
        <v>7003</v>
      </c>
      <c r="Z153" s="434">
        <v>3362</v>
      </c>
      <c r="AA153" s="434">
        <v>7003</v>
      </c>
      <c r="AB153" s="434">
        <v>3391</v>
      </c>
      <c r="BC153" s="212"/>
      <c r="BD153" s="89"/>
      <c r="BI153" s="100"/>
      <c r="BJ153" s="89"/>
    </row>
    <row r="154" spans="1:62" ht="51.3" customHeight="1">
      <c r="B154" s="417">
        <v>6004</v>
      </c>
      <c r="C154" s="417">
        <v>3362</v>
      </c>
      <c r="D154" s="430" t="s">
        <v>1598</v>
      </c>
      <c r="E154" s="744">
        <f>DSUM('P Aprob 821'!$A$1:$G$207,"S.FINAL",W172:X173)</f>
        <v>100000</v>
      </c>
      <c r="F154" s="435">
        <f>DSUM('P Mod 823'!$A$1:$G$200,"AMPL",W172:X173)</f>
        <v>172000</v>
      </c>
      <c r="G154" s="435">
        <f>DSUM('P Mod 823'!$A$1:$G$200,"REDU",W172:X173)</f>
        <v>0</v>
      </c>
      <c r="H154" s="143">
        <f>+E154+F154-G154</f>
        <v>272000</v>
      </c>
      <c r="I154" s="143">
        <f>26146.4+245848.66</f>
        <v>271995.06</v>
      </c>
      <c r="J154" s="435">
        <f>DSUM('P Com 824'!$A$1:$G$182,"S.FINAL",W172:X173)</f>
        <v>271995.06</v>
      </c>
      <c r="K154" s="435">
        <f>DSUM('P Dev 825'!$A$1:$G$172,"S.FINAL",W172:X173)</f>
        <v>271995.06</v>
      </c>
      <c r="L154" s="143">
        <f>+I154-K154</f>
        <v>0</v>
      </c>
      <c r="M154" s="435">
        <f>DSUM('P Ejer 826'!$A$1:$G$172,"S.FINAL",W172:X173)</f>
        <v>271995.06</v>
      </c>
      <c r="N154" s="143">
        <f>+J154-K154</f>
        <v>0</v>
      </c>
      <c r="O154" s="435">
        <f>DSUM('P pag 827'!$A$1:$G$170,"S.FINAL",W172:X173)</f>
        <v>271995.06</v>
      </c>
      <c r="P154" s="143">
        <f>+H154-J154</f>
        <v>4.9400000000023283</v>
      </c>
      <c r="Q154" s="143">
        <f>+K154-O154</f>
        <v>0</v>
      </c>
      <c r="R154" s="143">
        <f>+H154-K154</f>
        <v>4.9400000000023283</v>
      </c>
      <c r="S154" s="170"/>
      <c r="T154" s="170"/>
      <c r="U154" s="432" t="s">
        <v>86</v>
      </c>
      <c r="V154" s="433" t="s">
        <v>87</v>
      </c>
      <c r="W154" s="432" t="s">
        <v>86</v>
      </c>
      <c r="X154" s="433" t="s">
        <v>87</v>
      </c>
      <c r="Y154" s="432" t="s">
        <v>86</v>
      </c>
      <c r="Z154" s="433" t="s">
        <v>87</v>
      </c>
      <c r="AA154" s="432" t="s">
        <v>86</v>
      </c>
      <c r="AB154" s="433" t="s">
        <v>87</v>
      </c>
      <c r="BC154" s="212"/>
      <c r="BD154" s="89"/>
      <c r="BI154" s="102">
        <v>5191</v>
      </c>
      <c r="BJ154" s="89">
        <v>0</v>
      </c>
    </row>
    <row r="155" spans="1:62" ht="27.75" customHeight="1">
      <c r="B155" s="841">
        <v>6005</v>
      </c>
      <c r="C155" s="843" t="s">
        <v>1751</v>
      </c>
      <c r="D155" s="680"/>
      <c r="E155" s="138"/>
      <c r="F155" s="436"/>
      <c r="G155" s="436"/>
      <c r="H155" s="143"/>
      <c r="I155" s="143"/>
      <c r="J155" s="436"/>
      <c r="K155" s="436"/>
      <c r="L155" s="143"/>
      <c r="M155" s="436"/>
      <c r="N155" s="143"/>
      <c r="O155" s="436"/>
      <c r="P155" s="143"/>
      <c r="Q155" s="143"/>
      <c r="R155" s="143"/>
      <c r="S155" s="170"/>
      <c r="T155" s="170"/>
      <c r="U155" s="434">
        <v>5002</v>
      </c>
      <c r="V155" s="434">
        <v>3171</v>
      </c>
      <c r="W155" s="434">
        <v>6002</v>
      </c>
      <c r="X155" s="434">
        <v>3341</v>
      </c>
      <c r="Y155" s="434">
        <v>6003</v>
      </c>
      <c r="Z155" s="434">
        <v>2151</v>
      </c>
      <c r="AA155" s="434">
        <v>6003</v>
      </c>
      <c r="AB155" s="434">
        <v>3821</v>
      </c>
      <c r="BC155" s="212"/>
      <c r="BD155" s="89"/>
      <c r="BI155" s="102">
        <v>5191</v>
      </c>
      <c r="BJ155" s="89">
        <v>0</v>
      </c>
    </row>
    <row r="156" spans="1:62" ht="25.2" customHeight="1">
      <c r="B156" s="417">
        <v>6005</v>
      </c>
      <c r="C156" s="417">
        <v>3341</v>
      </c>
      <c r="D156" s="680" t="s">
        <v>803</v>
      </c>
      <c r="E156" s="143">
        <f>DSUM('P Aprob 821'!$A$1:$G$207,"S.FINAL",Y148:Z149)</f>
        <v>216000</v>
      </c>
      <c r="F156" s="435">
        <f>DSUM('P Mod 823'!$A$1:$G$200,"AMPL",Y148:Z149)</f>
        <v>4800</v>
      </c>
      <c r="G156" s="435">
        <f>DSUM('P Mod 823'!$A$1:$G$200,"REDU",Y148:Z149)</f>
        <v>107400.95999999999</v>
      </c>
      <c r="H156" s="143">
        <f>+E156+F156-G156</f>
        <v>113399.04000000001</v>
      </c>
      <c r="I156" s="143">
        <f>5475.52+3651+29872.52+24400+39999.99+10000</f>
        <v>113399.03</v>
      </c>
      <c r="J156" s="435">
        <f>DSUM('P Com 824'!$A$1:$G$172,"S.FINAL",Y148:Z149)</f>
        <v>113399.03000000001</v>
      </c>
      <c r="K156" s="435">
        <f>DSUM('P Dev 825'!$A$1:$G$172,"S.FINAL",Y148:Z149)</f>
        <v>113399.03</v>
      </c>
      <c r="L156" s="143">
        <f>+I156-K156</f>
        <v>0</v>
      </c>
      <c r="M156" s="435">
        <f>DSUM('P Ejer 826'!$A$1:$G$172,"S.FINAL",Y148:Z149)</f>
        <v>113399.03</v>
      </c>
      <c r="N156" s="143">
        <f>+J156-K156</f>
        <v>0</v>
      </c>
      <c r="O156" s="435">
        <f>DSUM('P pag 827'!$A$1:$G$170,"S.FINAL",Y148:Z149)</f>
        <v>113399.03</v>
      </c>
      <c r="P156" s="143">
        <f>+H156-J156</f>
        <v>9.9999999947613105E-3</v>
      </c>
      <c r="Q156" s="143">
        <f>+K156-O156</f>
        <v>0</v>
      </c>
      <c r="R156" s="143">
        <f>+H156-K156</f>
        <v>1.0000000009313226E-2</v>
      </c>
      <c r="S156" s="170"/>
      <c r="T156" s="170"/>
      <c r="U156" s="432" t="s">
        <v>86</v>
      </c>
      <c r="V156" s="433" t="s">
        <v>87</v>
      </c>
      <c r="W156" s="432" t="s">
        <v>86</v>
      </c>
      <c r="X156" s="433" t="s">
        <v>87</v>
      </c>
      <c r="Y156" s="432" t="s">
        <v>86</v>
      </c>
      <c r="Z156" s="433" t="s">
        <v>87</v>
      </c>
      <c r="BC156" s="212"/>
      <c r="BD156" s="89"/>
      <c r="BI156" s="100">
        <v>5231</v>
      </c>
      <c r="BJ156" s="89">
        <v>5000</v>
      </c>
    </row>
    <row r="157" spans="1:62" ht="24.3" customHeight="1">
      <c r="B157" s="417">
        <v>6005</v>
      </c>
      <c r="C157" s="417">
        <v>3351</v>
      </c>
      <c r="D157" s="430" t="s">
        <v>1142</v>
      </c>
      <c r="E157" s="143">
        <f>DSUM('P Aprob 821'!$A$1:$G$207,"S.FINAL",W234:X235)</f>
        <v>105000</v>
      </c>
      <c r="F157" s="435">
        <f>DSUM('P Mod 823'!$A$1:$G$200,"AMPL",W234:X235)</f>
        <v>0</v>
      </c>
      <c r="G157" s="435">
        <f>DSUM('P Mod 823'!$A$1:$G$200,"REDU",W234:X235)</f>
        <v>105000</v>
      </c>
      <c r="H157" s="143">
        <f>+E157+F157-G157</f>
        <v>0</v>
      </c>
      <c r="I157" s="143">
        <v>0</v>
      </c>
      <c r="J157" s="435">
        <f>DSUM('P Com 824'!$A$1:$G$172,"S.FINAL",W234:X235)</f>
        <v>0</v>
      </c>
      <c r="K157" s="435">
        <f>DSUM('P Dev 825'!$A$1:$G$172,"S.FINAL",W234:X235)</f>
        <v>0</v>
      </c>
      <c r="L157" s="143">
        <f>+I157-K157</f>
        <v>0</v>
      </c>
      <c r="M157" s="435">
        <f>DSUM('P Ejer 826'!$A$1:$G$172,"S.FINAL",W234:X235)</f>
        <v>0</v>
      </c>
      <c r="N157" s="143">
        <f>+J157-K157</f>
        <v>0</v>
      </c>
      <c r="O157" s="435">
        <f>DSUM('P pag 827'!$A$1:$G$170,"S.FINAL",W234:X235)</f>
        <v>0</v>
      </c>
      <c r="P157" s="143">
        <f>+H157-J157</f>
        <v>0</v>
      </c>
      <c r="Q157" s="143">
        <f>+K157-O157</f>
        <v>0</v>
      </c>
      <c r="R157" s="143">
        <f>+H157-K157</f>
        <v>0</v>
      </c>
      <c r="S157" s="170"/>
      <c r="T157" s="170"/>
      <c r="U157" s="434">
        <v>5002</v>
      </c>
      <c r="V157" s="434">
        <v>3181</v>
      </c>
      <c r="W157" s="434">
        <v>6002</v>
      </c>
      <c r="X157" s="434">
        <v>3831</v>
      </c>
      <c r="Y157" s="434">
        <v>6003</v>
      </c>
      <c r="Z157" s="434">
        <v>3171</v>
      </c>
      <c r="BC157" s="212"/>
      <c r="BD157" s="89"/>
      <c r="BI157" s="100"/>
      <c r="BJ157" s="89"/>
    </row>
    <row r="158" spans="1:62" ht="33.75" customHeight="1">
      <c r="B158" s="417">
        <v>6005</v>
      </c>
      <c r="C158" s="417">
        <v>3362</v>
      </c>
      <c r="D158" s="430" t="s">
        <v>1143</v>
      </c>
      <c r="E158" s="143">
        <f>DSUM('P Aprob 821'!$A$1:$G$207,"S.FINAL",W246:X247)</f>
        <v>170000</v>
      </c>
      <c r="F158" s="435">
        <f>DSUM('P Mod 823'!$A$1:$G$200,"AMPL",W246:X247)</f>
        <v>20300</v>
      </c>
      <c r="G158" s="435">
        <f>DSUM('P Mod 823'!$A$1:$G$200,"REDU",W246:X247)</f>
        <v>157940</v>
      </c>
      <c r="H158" s="143">
        <f>+E158+F158-G158</f>
        <v>32360</v>
      </c>
      <c r="I158" s="143">
        <f>4060+20300+8000</f>
        <v>32360</v>
      </c>
      <c r="J158" s="435">
        <f>DSUM('P Com 824'!$A$1:$G$172,"S.FINAL",W246:X247)</f>
        <v>32360</v>
      </c>
      <c r="K158" s="435">
        <f>DSUM('P Dev 825'!$A$1:$G$172,"S.FINAL",W246:X247)</f>
        <v>32360</v>
      </c>
      <c r="L158" s="143">
        <f>+I158-K158</f>
        <v>0</v>
      </c>
      <c r="M158" s="435">
        <f>DSUM('P Ejer 826'!$A$1:$G$172,"S.FINAL",W246:X247)</f>
        <v>32360</v>
      </c>
      <c r="N158" s="143">
        <f>+J158-K158</f>
        <v>0</v>
      </c>
      <c r="O158" s="435">
        <f>DSUM('P pag 827'!$A$1:$G$170,"S.FINAL",W246:X247)</f>
        <v>32360</v>
      </c>
      <c r="P158" s="143">
        <f>+H158-J158</f>
        <v>0</v>
      </c>
      <c r="Q158" s="143">
        <f>+K158-O158</f>
        <v>0</v>
      </c>
      <c r="R158" s="143">
        <f>+H158-K158</f>
        <v>0</v>
      </c>
      <c r="S158" s="170"/>
      <c r="T158" s="170"/>
      <c r="U158" s="432" t="s">
        <v>86</v>
      </c>
      <c r="V158" s="433" t="s">
        <v>87</v>
      </c>
      <c r="W158" s="432" t="s">
        <v>86</v>
      </c>
      <c r="X158" s="433" t="s">
        <v>87</v>
      </c>
      <c r="Y158" s="432" t="s">
        <v>86</v>
      </c>
      <c r="Z158" s="433" t="s">
        <v>87</v>
      </c>
      <c r="BC158" s="212"/>
      <c r="BD158" s="89"/>
      <c r="BI158" s="99">
        <v>5651</v>
      </c>
      <c r="BJ158" s="89">
        <v>40570.65</v>
      </c>
    </row>
    <row r="159" spans="1:62" ht="26.55" customHeight="1">
      <c r="B159" s="417">
        <v>6005</v>
      </c>
      <c r="C159" s="417">
        <v>3391</v>
      </c>
      <c r="D159" s="430" t="s">
        <v>1276</v>
      </c>
      <c r="E159" s="143">
        <f>DSUM('P Aprob 821'!$A$1:$G$207,"S.FINAL",AA150:AB151)</f>
        <v>0</v>
      </c>
      <c r="F159" s="435">
        <f>DSUM('P Mod 823'!$A$1:$G$200,"AMPL",AA150:AB151)</f>
        <v>25278.29</v>
      </c>
      <c r="G159" s="435">
        <f>DSUM('P Mod 823'!$A$1:$G$200,"REDU",AA150:AB151)</f>
        <v>12478.29</v>
      </c>
      <c r="H159" s="143">
        <f>+E159+F159-G159</f>
        <v>12800</v>
      </c>
      <c r="I159" s="143">
        <v>12800</v>
      </c>
      <c r="J159" s="435">
        <f>DSUM('P Com 824'!$A$1:$G$172,"S.FINAL",AA150:AB151)</f>
        <v>12800</v>
      </c>
      <c r="K159" s="435">
        <f>DSUM('P Dev 825'!$A$1:$G$172,"S.FINAL",AA150:AB151)</f>
        <v>12800</v>
      </c>
      <c r="L159" s="143">
        <f>+I159-K159</f>
        <v>0</v>
      </c>
      <c r="M159" s="435">
        <f>DSUM('P Ejer 826'!$A$1:$G$172,"S.FINAL",AA150:AB151)</f>
        <v>12800</v>
      </c>
      <c r="N159" s="143">
        <f>+J159-K159</f>
        <v>0</v>
      </c>
      <c r="O159" s="435">
        <f>DSUM('P pag 827'!$A$1:$G$170,"S.FINAL",AA150:AB151)</f>
        <v>12800</v>
      </c>
      <c r="P159" s="143">
        <f>+H159-J159</f>
        <v>0</v>
      </c>
      <c r="Q159" s="143">
        <f>+K159-O159</f>
        <v>0</v>
      </c>
      <c r="R159" s="143">
        <f>+H159-K159</f>
        <v>0</v>
      </c>
      <c r="S159" s="170"/>
      <c r="T159" s="170"/>
      <c r="U159" s="434">
        <v>5002</v>
      </c>
      <c r="V159" s="434">
        <v>3221</v>
      </c>
      <c r="W159" s="434">
        <v>5002</v>
      </c>
      <c r="X159" s="434">
        <v>3969</v>
      </c>
      <c r="Y159" s="434">
        <v>5002</v>
      </c>
      <c r="Z159" s="434">
        <v>5661</v>
      </c>
      <c r="BC159" s="212"/>
      <c r="BD159" s="89"/>
      <c r="BI159" s="99"/>
      <c r="BJ159" s="89"/>
    </row>
    <row r="160" spans="1:62" s="184" customFormat="1" ht="18" customHeight="1">
      <c r="A160" s="90"/>
      <c r="B160" s="417">
        <v>6005</v>
      </c>
      <c r="C160" s="417">
        <v>3831</v>
      </c>
      <c r="D160" s="430" t="s">
        <v>823</v>
      </c>
      <c r="E160" s="143">
        <f>DSUM('P Aprob 821'!$A$1:$G$207,"S.FINAL",W242:X243)</f>
        <v>0</v>
      </c>
      <c r="F160" s="435">
        <f>DSUM('P Mod 823'!$A$1:$G$200,"AMPL",W242:X243)</f>
        <v>40000</v>
      </c>
      <c r="G160" s="435">
        <f>DSUM('P Mod 823'!$A$1:$G$200,"REDU",W242:X243)</f>
        <v>113.96</v>
      </c>
      <c r="H160" s="143">
        <f>+E160+F160-G160</f>
        <v>39886.04</v>
      </c>
      <c r="I160" s="143">
        <f>22870+14500</f>
        <v>37370</v>
      </c>
      <c r="J160" s="435">
        <f>DSUM('P Com 824'!$A$1:$G$172,"S.FINAL",W242:X243)</f>
        <v>37370</v>
      </c>
      <c r="K160" s="435">
        <f>DSUM('P Dev 825'!$A$1:$G$172,"S.FINAL",W242:X243)</f>
        <v>37370</v>
      </c>
      <c r="L160" s="143">
        <f>+I160-K160</f>
        <v>0</v>
      </c>
      <c r="M160" s="435">
        <f>DSUM('P Ejer 826'!$A$1:$G$172,"S.FINAL",W242:X243)</f>
        <v>37370</v>
      </c>
      <c r="N160" s="143">
        <f>+J160-K160</f>
        <v>0</v>
      </c>
      <c r="O160" s="435">
        <f>DSUM('P pag 827'!$A$1:$G$170,"S.FINAL",W242:X243)</f>
        <v>37370</v>
      </c>
      <c r="P160" s="143">
        <f>+H160-J160</f>
        <v>2516.0400000000009</v>
      </c>
      <c r="Q160" s="143">
        <f>+K160-O160</f>
        <v>0</v>
      </c>
      <c r="R160" s="143">
        <f>+H160-K160</f>
        <v>2516.0400000000009</v>
      </c>
      <c r="S160" s="170"/>
      <c r="T160" s="170"/>
      <c r="U160" s="432" t="s">
        <v>86</v>
      </c>
      <c r="V160" s="433" t="s">
        <v>87</v>
      </c>
      <c r="W160" s="432" t="s">
        <v>86</v>
      </c>
      <c r="X160" s="433" t="s">
        <v>87</v>
      </c>
      <c r="Y160" s="432" t="s">
        <v>86</v>
      </c>
      <c r="Z160" s="433" t="s">
        <v>87</v>
      </c>
      <c r="BC160" s="212"/>
      <c r="BD160" s="618"/>
      <c r="BI160" s="139"/>
      <c r="BJ160" s="618"/>
    </row>
    <row r="161" spans="1:62" ht="39" customHeight="1">
      <c r="B161" s="139"/>
      <c r="C161" s="139"/>
      <c r="D161" s="140"/>
      <c r="E161" s="372">
        <f t="shared" ref="E161:R161" si="56">SUM(E143:E160)</f>
        <v>1013980</v>
      </c>
      <c r="F161" s="372">
        <f t="shared" si="56"/>
        <v>353650.29</v>
      </c>
      <c r="G161" s="372">
        <f t="shared" si="56"/>
        <v>613313.21</v>
      </c>
      <c r="H161" s="372">
        <f t="shared" si="56"/>
        <v>754317.08000000007</v>
      </c>
      <c r="I161" s="372">
        <f t="shared" si="56"/>
        <v>742453.99</v>
      </c>
      <c r="J161" s="372">
        <f t="shared" si="56"/>
        <v>742453.99</v>
      </c>
      <c r="K161" s="372">
        <f t="shared" si="56"/>
        <v>742453.99</v>
      </c>
      <c r="L161" s="372">
        <f t="shared" si="56"/>
        <v>0</v>
      </c>
      <c r="M161" s="372">
        <f t="shared" si="56"/>
        <v>742453.99</v>
      </c>
      <c r="N161" s="372">
        <f t="shared" si="56"/>
        <v>0</v>
      </c>
      <c r="O161" s="372">
        <f t="shared" si="56"/>
        <v>742453.99</v>
      </c>
      <c r="P161" s="372">
        <f t="shared" si="56"/>
        <v>11863.089999999997</v>
      </c>
      <c r="Q161" s="372">
        <f t="shared" si="56"/>
        <v>0</v>
      </c>
      <c r="R161" s="372">
        <f t="shared" si="56"/>
        <v>11863.090000000011</v>
      </c>
      <c r="S161" s="170"/>
      <c r="T161" s="170"/>
      <c r="U161" s="434">
        <v>5002</v>
      </c>
      <c r="V161" s="434">
        <v>3271</v>
      </c>
      <c r="W161" s="434">
        <v>6002</v>
      </c>
      <c r="X161" s="434">
        <v>4411</v>
      </c>
      <c r="Y161" s="434">
        <v>6004</v>
      </c>
      <c r="Z161" s="434">
        <v>4411</v>
      </c>
      <c r="BC161" s="212"/>
      <c r="BD161" s="89"/>
      <c r="BI161" s="99"/>
      <c r="BJ161" s="89"/>
    </row>
    <row r="162" spans="1:62" ht="48" customHeight="1">
      <c r="B162" s="238">
        <v>70</v>
      </c>
      <c r="C162" s="239" t="s">
        <v>793</v>
      </c>
      <c r="D162" s="358"/>
      <c r="E162" s="143"/>
      <c r="F162" s="435"/>
      <c r="G162" s="435"/>
      <c r="H162" s="143"/>
      <c r="I162" s="143"/>
      <c r="J162" s="435"/>
      <c r="K162" s="435"/>
      <c r="L162" s="143"/>
      <c r="M162" s="435"/>
      <c r="N162" s="143"/>
      <c r="O162" s="435"/>
      <c r="P162" s="143"/>
      <c r="Q162" s="143"/>
      <c r="R162" s="143"/>
      <c r="S162" s="170"/>
      <c r="T162" s="170"/>
      <c r="U162" s="432" t="s">
        <v>86</v>
      </c>
      <c r="V162" s="433" t="s">
        <v>87</v>
      </c>
      <c r="W162" s="432" t="s">
        <v>86</v>
      </c>
      <c r="X162" s="433" t="s">
        <v>87</v>
      </c>
      <c r="Y162" s="432" t="s">
        <v>86</v>
      </c>
      <c r="Z162" s="433" t="s">
        <v>87</v>
      </c>
      <c r="BC162" s="212"/>
      <c r="BD162" s="89"/>
      <c r="BI162" s="99"/>
      <c r="BJ162" s="89"/>
    </row>
    <row r="163" spans="1:62" s="847" customFormat="1" ht="23.7" customHeight="1">
      <c r="B163" s="238">
        <v>7001</v>
      </c>
      <c r="C163" s="1223" t="s">
        <v>1274</v>
      </c>
      <c r="D163" s="1224"/>
      <c r="E163" s="1225"/>
      <c r="F163" s="435"/>
      <c r="G163" s="435"/>
      <c r="H163" s="143"/>
      <c r="I163" s="143"/>
      <c r="J163" s="435"/>
      <c r="K163" s="435"/>
      <c r="L163" s="143"/>
      <c r="M163" s="435"/>
      <c r="N163" s="143"/>
      <c r="O163" s="435"/>
      <c r="P163" s="143"/>
      <c r="Q163" s="143"/>
      <c r="R163" s="143"/>
      <c r="S163" s="170"/>
      <c r="T163" s="170"/>
      <c r="U163" s="434">
        <v>5002</v>
      </c>
      <c r="V163" s="434">
        <v>3311</v>
      </c>
      <c r="W163" s="434">
        <v>5002</v>
      </c>
      <c r="X163" s="434">
        <v>3331</v>
      </c>
      <c r="Y163" s="434">
        <v>6004</v>
      </c>
      <c r="Z163" s="434">
        <v>2211</v>
      </c>
      <c r="AA163" s="850"/>
      <c r="AB163" s="850"/>
      <c r="AC163" s="850"/>
      <c r="AD163" s="850"/>
      <c r="AE163" s="850"/>
      <c r="AF163" s="850"/>
      <c r="BC163" s="851"/>
      <c r="BD163" s="852"/>
      <c r="BI163" s="933"/>
      <c r="BJ163" s="852"/>
    </row>
    <row r="164" spans="1:62" ht="25.5" customHeight="1">
      <c r="B164" s="417">
        <v>7001</v>
      </c>
      <c r="C164" s="1083">
        <v>3341</v>
      </c>
      <c r="D164" s="680" t="s">
        <v>803</v>
      </c>
      <c r="E164" s="143">
        <f>DSUM('P Aprob 821'!$A$1:$G$207,"S.FINAL",Y270:Z271)</f>
        <v>0</v>
      </c>
      <c r="F164" s="435">
        <f>DSUM('P Mod 823'!$A$1:$G$237,"AMPL",Y270:Z271)</f>
        <v>100000</v>
      </c>
      <c r="G164" s="435">
        <f>DSUM('P Mod 823'!$A$1:$G$200,"REDU",Y270:Z271)</f>
        <v>0</v>
      </c>
      <c r="H164" s="143">
        <f>+E164+F164-G164</f>
        <v>100000</v>
      </c>
      <c r="I164" s="143">
        <v>100000</v>
      </c>
      <c r="J164" s="435">
        <f>DSUM('P Com 824'!$A$1:$G$172,"S.FINAL",Y270:Z271)</f>
        <v>100000</v>
      </c>
      <c r="K164" s="435">
        <f>DSUM('P Dev 825'!$A$1:$G$232,"S.FINAL",Y270:Z271)</f>
        <v>100000</v>
      </c>
      <c r="L164" s="143">
        <f>+I164-K164</f>
        <v>0</v>
      </c>
      <c r="M164" s="435">
        <f>DSUM('P Ejer 826'!$A$1:$G$172,"S.FINAL",Y270:Z271)</f>
        <v>100000</v>
      </c>
      <c r="N164" s="143">
        <f>+J164-K164</f>
        <v>0</v>
      </c>
      <c r="O164" s="435">
        <f>DSUM('P pag 827'!$A$1:$G$170,"S.FINAL",Y270:Z271)</f>
        <v>100000</v>
      </c>
      <c r="P164" s="143">
        <f>+H164-J164</f>
        <v>0</v>
      </c>
      <c r="Q164" s="143">
        <f>+K164-O164</f>
        <v>0</v>
      </c>
      <c r="R164" s="143">
        <f>+H164-K164</f>
        <v>0</v>
      </c>
      <c r="S164" s="170"/>
      <c r="T164" s="170"/>
      <c r="U164" s="432" t="s">
        <v>86</v>
      </c>
      <c r="V164" s="433" t="s">
        <v>87</v>
      </c>
      <c r="W164" s="432" t="s">
        <v>86</v>
      </c>
      <c r="X164" s="433" t="s">
        <v>87</v>
      </c>
      <c r="Y164" s="432" t="s">
        <v>86</v>
      </c>
      <c r="Z164" s="433" t="s">
        <v>87</v>
      </c>
      <c r="BC164" s="212"/>
      <c r="BD164" s="89"/>
      <c r="BI164" s="99"/>
      <c r="BJ164" s="89"/>
    </row>
    <row r="165" spans="1:62" ht="20.25" customHeight="1">
      <c r="B165" s="141">
        <v>7001</v>
      </c>
      <c r="C165" s="417">
        <v>3362</v>
      </c>
      <c r="D165" s="430" t="s">
        <v>1143</v>
      </c>
      <c r="E165" s="143">
        <f>DSUM('P Aprob 821'!$A$1:$G$207,"S.FINAL",Y190:Z191)</f>
        <v>50000</v>
      </c>
      <c r="F165" s="435">
        <f>DSUM('P Mod 823'!$A$1:$G$237,"AMPL",Y190:Z191)</f>
        <v>6000</v>
      </c>
      <c r="G165" s="435">
        <f>DSUM('P Mod 823'!$A$1:$G$200,"REDU",Y190:Z191)</f>
        <v>0</v>
      </c>
      <c r="H165" s="143">
        <f>+E165+F165-G165</f>
        <v>56000</v>
      </c>
      <c r="I165" s="143">
        <v>56000</v>
      </c>
      <c r="J165" s="435">
        <f>DSUM('P Com 824'!$A$1:$G$172,"S.FINAL",Y190:Z191)</f>
        <v>56000</v>
      </c>
      <c r="K165" s="435">
        <f>DSUM('P Dev 825'!$A$1:$G$232,"S.FINAL",Y190:Z191)</f>
        <v>56000</v>
      </c>
      <c r="L165" s="143">
        <f>+I165-K165</f>
        <v>0</v>
      </c>
      <c r="M165" s="435">
        <f>DSUM('P Ejer 826'!$A$1:$G$172,"S.FINAL",Y190:Z191)</f>
        <v>56000</v>
      </c>
      <c r="N165" s="143">
        <f>+J165-K165</f>
        <v>0</v>
      </c>
      <c r="O165" s="435">
        <f>DSUM('P pag 827'!$A$1:$G$170,"S.FINAL",Y190:Z191)</f>
        <v>56000</v>
      </c>
      <c r="P165" s="143">
        <f>+H165-J165</f>
        <v>0</v>
      </c>
      <c r="Q165" s="143">
        <f>+K165-O165</f>
        <v>0</v>
      </c>
      <c r="R165" s="143">
        <f>+H165-K165</f>
        <v>0</v>
      </c>
      <c r="S165" s="170"/>
      <c r="T165" s="170"/>
      <c r="U165" s="434">
        <v>5002</v>
      </c>
      <c r="V165" s="434">
        <v>3341</v>
      </c>
      <c r="W165" s="434">
        <v>6004</v>
      </c>
      <c r="X165" s="434">
        <v>5151</v>
      </c>
      <c r="Y165" s="434">
        <v>6008</v>
      </c>
      <c r="Z165" s="434">
        <v>3351</v>
      </c>
      <c r="BC165" s="212"/>
      <c r="BD165" s="89"/>
      <c r="BI165" s="100">
        <v>5661</v>
      </c>
      <c r="BJ165" s="89">
        <v>6800</v>
      </c>
    </row>
    <row r="166" spans="1:62" ht="31.8" customHeight="1">
      <c r="B166" s="141">
        <v>7001</v>
      </c>
      <c r="C166" s="939">
        <v>4411</v>
      </c>
      <c r="D166" s="430" t="s">
        <v>630</v>
      </c>
      <c r="E166" s="744">
        <f>DSUM('P Aprob 821'!$A$1:$G$207,"S.FINAL",Y194:Z195)</f>
        <v>30000</v>
      </c>
      <c r="F166" s="435">
        <f>DSUM('P Mod 823'!$A$1:$G$237,"AMPL",Y194:Z195)</f>
        <v>0</v>
      </c>
      <c r="G166" s="435">
        <f>DSUM('P Mod 823'!$A$1:$G$200,"REDU",Y194:Z195)</f>
        <v>0</v>
      </c>
      <c r="H166" s="143">
        <f>+E166+F166-G166</f>
        <v>30000</v>
      </c>
      <c r="I166" s="143">
        <v>30000</v>
      </c>
      <c r="J166" s="435">
        <f>DSUM('P Com 824'!$A$1:$G$172,"S.FINAL",Y194:Z195)</f>
        <v>30000</v>
      </c>
      <c r="K166" s="435">
        <f>DSUM('P Dev 825'!$A$1:$G$232,"S.FINAL",Y194:Z195)</f>
        <v>30000</v>
      </c>
      <c r="L166" s="143">
        <f>+I166-K166</f>
        <v>0</v>
      </c>
      <c r="M166" s="435">
        <f>DSUM('P Ejer 826'!$A$1:$G$172,"S.FINAL",Y194:Z195)</f>
        <v>30000</v>
      </c>
      <c r="N166" s="143">
        <f>+J166-K166</f>
        <v>0</v>
      </c>
      <c r="O166" s="435">
        <f>DSUM('P pag 827'!$A$1:$G$170,"S.FINAL",Y194:Z195)</f>
        <v>30000</v>
      </c>
      <c r="P166" s="143">
        <f>+H166-J166</f>
        <v>0</v>
      </c>
      <c r="Q166" s="143">
        <f>+K166-O166</f>
        <v>0</v>
      </c>
      <c r="R166" s="143">
        <f>+H166-K166</f>
        <v>0</v>
      </c>
      <c r="S166" s="170"/>
      <c r="T166" s="170"/>
      <c r="U166" s="432" t="s">
        <v>86</v>
      </c>
      <c r="V166" s="433" t="s">
        <v>87</v>
      </c>
      <c r="W166" s="432" t="s">
        <v>86</v>
      </c>
      <c r="X166" s="433" t="s">
        <v>87</v>
      </c>
      <c r="Y166" s="432" t="s">
        <v>86</v>
      </c>
      <c r="Z166" s="433" t="s">
        <v>87</v>
      </c>
      <c r="BC166" s="212"/>
      <c r="BD166" s="89"/>
      <c r="BI166" s="102">
        <v>5911</v>
      </c>
      <c r="BJ166" s="89">
        <v>-15961</v>
      </c>
    </row>
    <row r="167" spans="1:62" ht="23.25" customHeight="1">
      <c r="B167" s="238">
        <v>7002</v>
      </c>
      <c r="C167" s="843" t="s">
        <v>1275</v>
      </c>
      <c r="D167" s="140"/>
      <c r="E167" s="372"/>
      <c r="F167" s="372"/>
      <c r="G167" s="372"/>
      <c r="H167" s="372"/>
      <c r="I167" s="372"/>
      <c r="J167" s="372"/>
      <c r="K167" s="372"/>
      <c r="L167" s="372"/>
      <c r="M167" s="372"/>
      <c r="N167" s="372"/>
      <c r="O167" s="372"/>
      <c r="P167" s="372"/>
      <c r="Q167" s="372"/>
      <c r="R167" s="372"/>
      <c r="S167" s="170"/>
      <c r="T167" s="170"/>
      <c r="U167" s="434">
        <v>5002</v>
      </c>
      <c r="V167" s="434">
        <v>3361</v>
      </c>
      <c r="W167" s="434">
        <v>5002</v>
      </c>
      <c r="X167" s="434">
        <v>2931</v>
      </c>
      <c r="Y167" s="434">
        <v>6008</v>
      </c>
      <c r="Z167" s="434">
        <v>3362</v>
      </c>
      <c r="BC167" s="212"/>
      <c r="BD167" s="89"/>
      <c r="BI167" s="103">
        <v>5911</v>
      </c>
      <c r="BJ167" s="89">
        <v>15961</v>
      </c>
    </row>
    <row r="168" spans="1:62" ht="29.25" customHeight="1">
      <c r="B168" s="417">
        <v>7002</v>
      </c>
      <c r="C168" s="417">
        <v>3391</v>
      </c>
      <c r="D168" s="142" t="s">
        <v>1276</v>
      </c>
      <c r="E168" s="844">
        <f>DSUM('P Aprob 821'!$A$1:$G$207,"S.FINAL",Y182:Z183)</f>
        <v>350000</v>
      </c>
      <c r="F168" s="844">
        <f>DSUM('P Mod 823'!$A$1:$G$237,"AMPL",Y182:Z183)</f>
        <v>44000</v>
      </c>
      <c r="G168" s="844">
        <f>DSUM('P Mod 823'!$A$1:$G$200,"REDU",Y182:Z183)</f>
        <v>0</v>
      </c>
      <c r="H168" s="844">
        <f t="shared" ref="H168" si="57">+E168+F168-G168</f>
        <v>394000</v>
      </c>
      <c r="I168" s="844">
        <f>13920+54288+22272+66816+66816+27840+16704+58464+22272+27840+15312</f>
        <v>392544</v>
      </c>
      <c r="J168" s="844">
        <f>DSUM('P Com 824'!$A$1:$G$172,"S.FINAL",Y182:Z183)</f>
        <v>392544</v>
      </c>
      <c r="K168" s="844">
        <f>DSUM('P Dev 825'!$A$1:$G$232,"S.FINAL",Y182:Z183)</f>
        <v>392544</v>
      </c>
      <c r="L168" s="844">
        <f>+I168-K168</f>
        <v>0</v>
      </c>
      <c r="M168" s="844">
        <f>DSUM('P Ejer 826'!$A$1:$G$172,"S.FINAL",Y182:Z183)</f>
        <v>392544</v>
      </c>
      <c r="N168" s="844">
        <f>+J168-K168</f>
        <v>0</v>
      </c>
      <c r="O168" s="844">
        <f>DSUM('P pag 827'!$A$1:$G$170,"S.FINAL",Y182:Z183)</f>
        <v>392544</v>
      </c>
      <c r="P168" s="844">
        <f>+H168-J168</f>
        <v>1456</v>
      </c>
      <c r="Q168" s="844">
        <f>+K168-O168</f>
        <v>0</v>
      </c>
      <c r="R168" s="844">
        <f>+H168-K168</f>
        <v>1456</v>
      </c>
      <c r="S168" s="170"/>
      <c r="T168" s="170"/>
      <c r="U168" s="432" t="s">
        <v>86</v>
      </c>
      <c r="V168" s="433" t="s">
        <v>87</v>
      </c>
      <c r="W168" s="432" t="s">
        <v>86</v>
      </c>
      <c r="X168" s="433" t="s">
        <v>87</v>
      </c>
      <c r="Y168" s="432" t="s">
        <v>86</v>
      </c>
      <c r="Z168" s="433" t="s">
        <v>87</v>
      </c>
      <c r="BC168" s="212"/>
      <c r="BD168" s="89"/>
      <c r="BI168" s="103"/>
      <c r="BJ168" s="89"/>
    </row>
    <row r="169" spans="1:62" ht="28.95" customHeight="1">
      <c r="B169" s="417">
        <v>7002</v>
      </c>
      <c r="C169" s="417">
        <v>4411</v>
      </c>
      <c r="D169" s="430" t="s">
        <v>630</v>
      </c>
      <c r="E169" s="846">
        <f>DSUM('P Aprob 821'!$A$1:$G$207,"S.FINAL",Y184:Z185)</f>
        <v>60000</v>
      </c>
      <c r="F169" s="846">
        <f>DSUM('P Mod 823'!$A$1:$G$237,"AMPL",Y184:Z185)</f>
        <v>0</v>
      </c>
      <c r="G169" s="846">
        <f>DSUM('P Mod 823'!$A$1:$G$200,"REDU",Y184:Z185)</f>
        <v>30000</v>
      </c>
      <c r="H169" s="846">
        <f t="shared" ref="H169" si="58">+E169+F169-G169</f>
        <v>30000</v>
      </c>
      <c r="I169" s="846">
        <v>30000</v>
      </c>
      <c r="J169" s="846">
        <f>DSUM('P Com 824'!$A$1:$G$172,"S.FINAL",Y184:Z185)</f>
        <v>30000</v>
      </c>
      <c r="K169" s="846">
        <f>DSUM('P Dev 825'!$A$1:$G$232,"S.FINAL",Y184:Z185)</f>
        <v>30000</v>
      </c>
      <c r="L169" s="846">
        <f>+I169-K169</f>
        <v>0</v>
      </c>
      <c r="M169" s="846">
        <f>DSUM('P Ejer 826'!$A$1:$G$172,"S.FINAL",Y184:Z185)</f>
        <v>30000</v>
      </c>
      <c r="N169" s="846">
        <f>+J169-K169</f>
        <v>0</v>
      </c>
      <c r="O169" s="846">
        <f>DSUM('P pag 827'!$A$1:$G$170,"S.FINAL",Y184:Z185)</f>
        <v>30000</v>
      </c>
      <c r="P169" s="846">
        <f>+H169-J169</f>
        <v>0</v>
      </c>
      <c r="Q169" s="846">
        <f>+K169-O169</f>
        <v>0</v>
      </c>
      <c r="R169" s="846">
        <f>+H169-K169</f>
        <v>0</v>
      </c>
      <c r="S169" s="170"/>
      <c r="T169" s="170"/>
      <c r="U169" s="434">
        <v>5002</v>
      </c>
      <c r="V169" s="434">
        <v>3362</v>
      </c>
      <c r="W169" s="434">
        <v>6001</v>
      </c>
      <c r="X169" s="434">
        <v>3722</v>
      </c>
      <c r="Y169" s="434">
        <v>6008</v>
      </c>
      <c r="Z169" s="434">
        <v>3831</v>
      </c>
      <c r="BC169" s="212"/>
      <c r="BD169" s="89"/>
      <c r="BI169" s="99">
        <v>5971</v>
      </c>
      <c r="BJ169" s="89">
        <v>32030.399999999998</v>
      </c>
    </row>
    <row r="170" spans="1:62" s="847" customFormat="1" ht="34.950000000000003" customHeight="1">
      <c r="A170" s="90"/>
      <c r="B170" s="238">
        <v>7003</v>
      </c>
      <c r="C170" s="843" t="s">
        <v>1277</v>
      </c>
      <c r="D170" s="140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170"/>
      <c r="T170" s="170"/>
      <c r="U170" s="848" t="s">
        <v>86</v>
      </c>
      <c r="V170" s="849" t="s">
        <v>87</v>
      </c>
      <c r="W170" s="848" t="s">
        <v>86</v>
      </c>
      <c r="X170" s="849" t="s">
        <v>87</v>
      </c>
      <c r="Y170" s="848" t="s">
        <v>86</v>
      </c>
      <c r="Z170" s="849" t="s">
        <v>87</v>
      </c>
      <c r="AA170" s="850"/>
      <c r="AB170" s="850"/>
      <c r="AC170" s="850"/>
      <c r="AD170" s="850"/>
      <c r="AE170" s="850"/>
      <c r="AF170" s="850"/>
      <c r="BC170" s="851"/>
      <c r="BD170" s="852"/>
      <c r="BJ170" s="852">
        <v>28651431</v>
      </c>
    </row>
    <row r="171" spans="1:62" ht="34.799999999999997" customHeight="1">
      <c r="A171" s="847"/>
      <c r="B171" s="417">
        <v>7003</v>
      </c>
      <c r="C171" s="417">
        <v>3362</v>
      </c>
      <c r="D171" s="680" t="s">
        <v>1143</v>
      </c>
      <c r="E171" s="844">
        <f>DSUM('P Aprob 821'!$A$1:$G$207,"S.FINAL",Y152:Z153)</f>
        <v>50000</v>
      </c>
      <c r="F171" s="844">
        <f>DSUM('P Mod 823'!$A$1:$G$237,"AMPL",Y152:Z153)</f>
        <v>122496</v>
      </c>
      <c r="G171" s="844">
        <f>DSUM('P Mod 823'!$A$1:$G$200,"REDU",Y152:Z153)</f>
        <v>50000</v>
      </c>
      <c r="H171" s="844">
        <f t="shared" ref="H171:H173" si="59">+E171+F171-G171</f>
        <v>122496</v>
      </c>
      <c r="I171" s="844">
        <v>122496</v>
      </c>
      <c r="J171" s="844">
        <f>DSUM('P Com 824'!$A$1:$G$172,"S.FINAL",Y152:Z153)</f>
        <v>122496</v>
      </c>
      <c r="K171" s="844">
        <f>DSUM('P Dev 825'!$A$1:$G$232,"S.FINAL",Y152:Z153)</f>
        <v>122496</v>
      </c>
      <c r="L171" s="844">
        <f>+I171-K171</f>
        <v>0</v>
      </c>
      <c r="M171" s="844">
        <f>DSUM('P Ejer 826'!$A$1:$G$172,"S.FINAL",Y152:Z153)</f>
        <v>122496</v>
      </c>
      <c r="N171" s="844">
        <f>+J171-K171</f>
        <v>0</v>
      </c>
      <c r="O171" s="844">
        <f>DSUM('P pag 827'!$A$1:$G$170,"S.FINAL",Y152:Z153)</f>
        <v>122496</v>
      </c>
      <c r="P171" s="844">
        <f>+H171-J171</f>
        <v>0</v>
      </c>
      <c r="Q171" s="844">
        <f>+K171-O171</f>
        <v>0</v>
      </c>
      <c r="R171" s="844">
        <f>+H171-K171</f>
        <v>0</v>
      </c>
      <c r="S171" s="170"/>
      <c r="T171" s="170"/>
      <c r="U171" s="434">
        <v>5002</v>
      </c>
      <c r="V171" s="434">
        <v>3381</v>
      </c>
      <c r="W171" s="434">
        <v>6001</v>
      </c>
      <c r="X171" s="434">
        <v>3831</v>
      </c>
      <c r="Y171" s="434">
        <v>6008</v>
      </c>
      <c r="Z171" s="434">
        <v>3921</v>
      </c>
      <c r="BC171" s="212"/>
      <c r="BD171" s="89"/>
    </row>
    <row r="172" spans="1:62" ht="18" customHeight="1">
      <c r="B172" s="417">
        <v>7003</v>
      </c>
      <c r="C172" s="417">
        <v>3391</v>
      </c>
      <c r="D172" s="1066" t="s">
        <v>1276</v>
      </c>
      <c r="E172" s="844">
        <f>DSUM('P Aprob 821'!$A$1:$G$207,"S.FINAL",AA152:AB153)</f>
        <v>100000</v>
      </c>
      <c r="F172" s="844">
        <f>DSUM('P Mod 823'!$A$1:$G$237,"AMPL",AA152:AB153)</f>
        <v>0</v>
      </c>
      <c r="G172" s="844">
        <f>DSUM('P Mod 823'!$A$1:$G$200,"REDU",AA152:AB153)</f>
        <v>100000</v>
      </c>
      <c r="H172" s="844">
        <f t="shared" si="59"/>
        <v>0</v>
      </c>
      <c r="I172" s="844">
        <v>0</v>
      </c>
      <c r="J172" s="844">
        <f>DSUM('P Com 824'!$A$1:$G$172,"S.FINAL",AA152:AB153)</f>
        <v>0</v>
      </c>
      <c r="K172" s="844">
        <f>DSUM('P Dev 825'!$A$1:$G$232,"S.FINAL",AA152:AB153)</f>
        <v>0</v>
      </c>
      <c r="L172" s="844">
        <f>+I172-K172</f>
        <v>0</v>
      </c>
      <c r="M172" s="844">
        <f>DSUM('P Ejer 826'!$A$1:$G$172,"S.FINAL",AA152:AB153)</f>
        <v>0</v>
      </c>
      <c r="N172" s="844">
        <f>+J172-K172</f>
        <v>0</v>
      </c>
      <c r="O172" s="844">
        <f>DSUM('P pag 827'!$A$1:$G$170,"S.FINAL",AA152:AB153)</f>
        <v>0</v>
      </c>
      <c r="P172" s="844">
        <f>+H172-J172</f>
        <v>0</v>
      </c>
      <c r="Q172" s="844">
        <f>+K172-O172</f>
        <v>0</v>
      </c>
      <c r="R172" s="844">
        <f>+H172-K172</f>
        <v>0</v>
      </c>
      <c r="S172" s="170"/>
      <c r="T172" s="170"/>
      <c r="U172" s="432" t="s">
        <v>86</v>
      </c>
      <c r="V172" s="433" t="s">
        <v>87</v>
      </c>
      <c r="W172" s="432" t="s">
        <v>86</v>
      </c>
      <c r="X172" s="433" t="s">
        <v>87</v>
      </c>
      <c r="Y172" s="432" t="s">
        <v>86</v>
      </c>
      <c r="Z172" s="433" t="s">
        <v>87</v>
      </c>
      <c r="BC172" s="212"/>
      <c r="BD172" s="89"/>
    </row>
    <row r="173" spans="1:62" ht="18" customHeight="1">
      <c r="B173" s="417">
        <v>7003</v>
      </c>
      <c r="C173" s="417">
        <v>3831</v>
      </c>
      <c r="D173" s="430" t="s">
        <v>823</v>
      </c>
      <c r="E173" s="844">
        <f>DSUM('P Aprob 821'!$A$1:$G$207,"S.FINAL",Y186:Z187)</f>
        <v>203000</v>
      </c>
      <c r="F173" s="844">
        <f>DSUM('P Mod 823'!$A$1:$G$237,"AMPL",Y186:Z187)</f>
        <v>549381</v>
      </c>
      <c r="G173" s="844">
        <f>DSUM('P Mod 823'!$A$1:$G$200,"REDU",Y186:Z187)</f>
        <v>0</v>
      </c>
      <c r="H173" s="844">
        <f t="shared" si="59"/>
        <v>752381</v>
      </c>
      <c r="I173" s="844">
        <f>20474+95789+308155.6+327928.4</f>
        <v>752347</v>
      </c>
      <c r="J173" s="844">
        <f>DSUM('P Com 824'!$A$1:$G$172,"S.FINAL",Y186:Z187)</f>
        <v>752347</v>
      </c>
      <c r="K173" s="844">
        <f>DSUM('P Dev 825'!$A$1:$G$232,"S.FINAL",Y186:Z187)</f>
        <v>752347</v>
      </c>
      <c r="L173" s="844">
        <f>+I173-K173</f>
        <v>0</v>
      </c>
      <c r="M173" s="844">
        <f>DSUM('P Ejer 826'!$A$1:$G$172,"S.FINAL",Y186:Z187)</f>
        <v>752347</v>
      </c>
      <c r="N173" s="844">
        <f>+J173-K173</f>
        <v>0</v>
      </c>
      <c r="O173" s="844">
        <f>DSUM('P pag 827'!$A$1:$G$170,"S.FINAL",Y186:Z187)</f>
        <v>752347</v>
      </c>
      <c r="P173" s="844">
        <f>+H173-J173</f>
        <v>34</v>
      </c>
      <c r="Q173" s="844">
        <f>+K173-O173</f>
        <v>0</v>
      </c>
      <c r="R173" s="844">
        <f>+H173-K173</f>
        <v>34</v>
      </c>
      <c r="S173" s="170"/>
      <c r="T173" s="170"/>
      <c r="U173" s="434">
        <v>5002</v>
      </c>
      <c r="V173" s="434">
        <v>3411</v>
      </c>
      <c r="W173" s="434">
        <v>6004</v>
      </c>
      <c r="X173" s="434">
        <v>3362</v>
      </c>
      <c r="Y173" s="434">
        <v>6009</v>
      </c>
      <c r="Z173" s="434">
        <v>3351</v>
      </c>
      <c r="BC173" s="212"/>
      <c r="BD173" s="89"/>
    </row>
    <row r="174" spans="1:62" s="184" customFormat="1" ht="32.549999999999997" customHeight="1">
      <c r="A174" s="90"/>
      <c r="B174" s="139"/>
      <c r="C174" s="139"/>
      <c r="D174" s="140"/>
      <c r="E174" s="372">
        <f t="shared" ref="E174:R174" si="60">SUM(E164:E173)</f>
        <v>843000</v>
      </c>
      <c r="F174" s="372">
        <f t="shared" si="60"/>
        <v>821877</v>
      </c>
      <c r="G174" s="372">
        <f t="shared" si="60"/>
        <v>180000</v>
      </c>
      <c r="H174" s="372">
        <f t="shared" si="60"/>
        <v>1484877</v>
      </c>
      <c r="I174" s="372">
        <f t="shared" si="60"/>
        <v>1483387</v>
      </c>
      <c r="J174" s="372">
        <f t="shared" si="60"/>
        <v>1483387</v>
      </c>
      <c r="K174" s="372">
        <f t="shared" si="60"/>
        <v>1483387</v>
      </c>
      <c r="L174" s="372">
        <f t="shared" si="60"/>
        <v>0</v>
      </c>
      <c r="M174" s="372">
        <f t="shared" si="60"/>
        <v>1483387</v>
      </c>
      <c r="N174" s="372">
        <f t="shared" si="60"/>
        <v>0</v>
      </c>
      <c r="O174" s="372">
        <f t="shared" si="60"/>
        <v>1483387</v>
      </c>
      <c r="P174" s="372">
        <f t="shared" si="60"/>
        <v>1490</v>
      </c>
      <c r="Q174" s="372">
        <f t="shared" si="60"/>
        <v>0</v>
      </c>
      <c r="R174" s="372">
        <f t="shared" si="60"/>
        <v>1490</v>
      </c>
      <c r="S174" s="170"/>
      <c r="T174" s="170"/>
      <c r="U174" s="432" t="s">
        <v>86</v>
      </c>
      <c r="V174" s="433" t="s">
        <v>87</v>
      </c>
      <c r="W174" s="432" t="s">
        <v>86</v>
      </c>
      <c r="X174" s="433" t="s">
        <v>87</v>
      </c>
      <c r="Y174" s="432" t="s">
        <v>86</v>
      </c>
      <c r="Z174" s="433" t="s">
        <v>87</v>
      </c>
      <c r="BC174" s="212"/>
      <c r="BD174" s="618"/>
    </row>
    <row r="175" spans="1:62" ht="26.55" customHeight="1">
      <c r="B175" s="238">
        <v>80</v>
      </c>
      <c r="C175" s="239" t="s">
        <v>447</v>
      </c>
      <c r="D175" s="239"/>
      <c r="E175" s="138"/>
      <c r="F175" s="436"/>
      <c r="G175" s="436"/>
      <c r="H175" s="143"/>
      <c r="I175" s="143"/>
      <c r="J175" s="436"/>
      <c r="K175" s="436"/>
      <c r="L175" s="143"/>
      <c r="M175" s="436"/>
      <c r="N175" s="138"/>
      <c r="O175" s="436"/>
      <c r="P175" s="143"/>
      <c r="Q175" s="143"/>
      <c r="R175" s="143"/>
      <c r="S175" s="170"/>
      <c r="T175" s="170"/>
      <c r="U175" s="434">
        <v>5002</v>
      </c>
      <c r="V175" s="434">
        <v>3451</v>
      </c>
      <c r="W175" s="434">
        <v>5002</v>
      </c>
      <c r="X175" s="434">
        <v>3611</v>
      </c>
      <c r="Y175" s="434">
        <v>6009</v>
      </c>
      <c r="Z175" s="434">
        <v>3362</v>
      </c>
      <c r="BC175" s="212"/>
      <c r="BD175" s="89"/>
    </row>
    <row r="176" spans="1:62" ht="18" customHeight="1">
      <c r="B176" s="238">
        <v>8001</v>
      </c>
      <c r="C176" s="843" t="s">
        <v>623</v>
      </c>
      <c r="D176" s="140"/>
      <c r="E176" s="138"/>
      <c r="F176" s="436"/>
      <c r="G176" s="436"/>
      <c r="H176" s="143"/>
      <c r="I176" s="143"/>
      <c r="J176" s="436"/>
      <c r="K176" s="436"/>
      <c r="L176" s="143"/>
      <c r="M176" s="436"/>
      <c r="N176" s="138"/>
      <c r="O176" s="436"/>
      <c r="P176" s="143"/>
      <c r="Q176" s="143"/>
      <c r="R176" s="143"/>
      <c r="S176" s="170"/>
      <c r="T176" s="170"/>
      <c r="U176" s="432" t="s">
        <v>86</v>
      </c>
      <c r="V176" s="433" t="s">
        <v>87</v>
      </c>
      <c r="W176" s="432" t="s">
        <v>86</v>
      </c>
      <c r="X176" s="433" t="s">
        <v>87</v>
      </c>
      <c r="Y176" s="432" t="s">
        <v>86</v>
      </c>
      <c r="Z176" s="433" t="s">
        <v>87</v>
      </c>
      <c r="BC176" s="211"/>
      <c r="BD176" s="89"/>
    </row>
    <row r="177" spans="1:63" ht="18" customHeight="1">
      <c r="B177" s="417">
        <v>8001</v>
      </c>
      <c r="C177" s="417">
        <v>3362</v>
      </c>
      <c r="D177" s="680" t="s">
        <v>1599</v>
      </c>
      <c r="E177" s="143">
        <f>DSUM('P Aprob 821'!$A$1:$G$207,"S.FINAL",W196:X197)</f>
        <v>130000</v>
      </c>
      <c r="F177" s="435">
        <f>DSUM('P Mod 823'!$A$1:$G$237,"AMPL",W196:X197)</f>
        <v>0</v>
      </c>
      <c r="G177" s="435">
        <f>DSUM('P Mod 823'!$A$1:$G$200,"REDU",W196:X197)</f>
        <v>130000</v>
      </c>
      <c r="H177" s="143">
        <f>+E177+F177-G177</f>
        <v>0</v>
      </c>
      <c r="I177" s="143">
        <v>0</v>
      </c>
      <c r="J177" s="435">
        <f>DSUM('P Com 824'!$A$1:$G$182,"S.FINAL",W196:X197)</f>
        <v>0</v>
      </c>
      <c r="K177" s="435">
        <f>DSUM('P Dev 825'!$A$1:$G$232,"S.FINAL",W196:X197)</f>
        <v>0</v>
      </c>
      <c r="L177" s="143">
        <f>+I177-K177</f>
        <v>0</v>
      </c>
      <c r="M177" s="435">
        <f>DSUM('P Ejer 826'!$A$1:$G$172,"S.FINAL",W196:X197)</f>
        <v>0</v>
      </c>
      <c r="N177" s="143">
        <f>+J177-K177</f>
        <v>0</v>
      </c>
      <c r="O177" s="435">
        <f>DSUM('P pag 827'!$A$1:$G$170,"S.FINAL",W196:X197)</f>
        <v>0</v>
      </c>
      <c r="P177" s="143">
        <f>+H177-J177</f>
        <v>0</v>
      </c>
      <c r="Q177" s="143">
        <f>+K177-O177</f>
        <v>0</v>
      </c>
      <c r="R177" s="143">
        <f>+H177-K177</f>
        <v>0</v>
      </c>
      <c r="S177" s="170"/>
      <c r="T177" s="170"/>
      <c r="U177" s="434">
        <v>5002</v>
      </c>
      <c r="V177" s="434">
        <v>3511</v>
      </c>
      <c r="W177" s="434">
        <v>5002</v>
      </c>
      <c r="X177" s="434">
        <v>5641</v>
      </c>
      <c r="Y177" s="434">
        <v>6009</v>
      </c>
      <c r="Z177" s="434">
        <v>3831</v>
      </c>
      <c r="BC177" s="212"/>
      <c r="BD177" s="89"/>
    </row>
    <row r="178" spans="1:63" s="154" customFormat="1" ht="28.95" customHeight="1">
      <c r="A178" s="90"/>
      <c r="B178" s="417">
        <v>8001</v>
      </c>
      <c r="C178" s="417">
        <v>3831</v>
      </c>
      <c r="D178" s="430" t="s">
        <v>823</v>
      </c>
      <c r="E178" s="143">
        <f>DSUM('P Aprob 821'!$A$1:$G$207,"S.FINAL",U258:V259)</f>
        <v>25000</v>
      </c>
      <c r="F178" s="435">
        <f>DSUM('P Mod 823'!$A$1:$G$237,"AMPL",U258:V259)</f>
        <v>0</v>
      </c>
      <c r="G178" s="435">
        <f>DSUM('P Mod 823'!$A$1:$G$200,"REDU",U258:V259)</f>
        <v>0</v>
      </c>
      <c r="H178" s="143">
        <f>+E178+F178-G178</f>
        <v>25000</v>
      </c>
      <c r="I178" s="143">
        <v>16530</v>
      </c>
      <c r="J178" s="435">
        <f>DSUM('P Com 824'!$A$1:$G$182,"S.FINAL",U258:V259)</f>
        <v>16530</v>
      </c>
      <c r="K178" s="435">
        <f>DSUM('P Dev 825'!$A$1:$G$232,"S.FINAL",U258:V259)</f>
        <v>16530</v>
      </c>
      <c r="L178" s="143">
        <f>+I178-K178</f>
        <v>0</v>
      </c>
      <c r="M178" s="435">
        <f>DSUM('P Ejer 826'!$A$1:$G$172,"S.FINAL",U258:V259)</f>
        <v>16530</v>
      </c>
      <c r="N178" s="143">
        <f>+J178-K178</f>
        <v>0</v>
      </c>
      <c r="O178" s="435">
        <f>DSUM('P pag 827'!$A$1:$G$170,"S.FINAL",U258:V259)</f>
        <v>16530</v>
      </c>
      <c r="P178" s="143">
        <f>+H178-J178</f>
        <v>8470</v>
      </c>
      <c r="Q178" s="143">
        <f>+K178-O178</f>
        <v>0</v>
      </c>
      <c r="R178" s="143">
        <f>+H178-K178</f>
        <v>8470</v>
      </c>
      <c r="S178" s="170"/>
      <c r="T178" s="170"/>
      <c r="U178" s="432" t="s">
        <v>86</v>
      </c>
      <c r="V178" s="433" t="s">
        <v>87</v>
      </c>
      <c r="W178" s="243"/>
      <c r="X178" s="184"/>
      <c r="Y178" s="432" t="s">
        <v>86</v>
      </c>
      <c r="Z178" s="433" t="s">
        <v>87</v>
      </c>
      <c r="AA178" s="184"/>
      <c r="AB178" s="184"/>
      <c r="AC178" s="184"/>
      <c r="AD178" s="184"/>
      <c r="AE178" s="184"/>
      <c r="AF178" s="184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212"/>
      <c r="BD178" s="89"/>
      <c r="BE178" s="90"/>
      <c r="BF178" s="90"/>
      <c r="BG178" s="90"/>
      <c r="BH178" s="90"/>
      <c r="BI178" s="90"/>
      <c r="BJ178" s="90"/>
      <c r="BK178" s="90"/>
    </row>
    <row r="179" spans="1:63" s="154" customFormat="1" ht="18" customHeight="1">
      <c r="A179" s="184"/>
      <c r="B179" s="417">
        <v>8001</v>
      </c>
      <c r="C179" s="939">
        <v>5911</v>
      </c>
      <c r="D179" s="430" t="s">
        <v>739</v>
      </c>
      <c r="E179" s="143">
        <f>DSUM('P Aprob 821'!$A$1:$G$207,"S.FINAL",Y196:Z197)</f>
        <v>680000</v>
      </c>
      <c r="F179" s="435">
        <f>DSUM('P Mod 823'!$A$1:$G$237,"AMPL",Y196:Z197)</f>
        <v>250000</v>
      </c>
      <c r="G179" s="435">
        <f>DSUM('P Mod 823'!$A$1:$G$200,"REDU",Y196:Z197)</f>
        <v>60000</v>
      </c>
      <c r="H179" s="143">
        <f>+E179+F179-G179</f>
        <v>870000</v>
      </c>
      <c r="I179" s="143">
        <v>870000</v>
      </c>
      <c r="J179" s="435">
        <f>DSUM('P Com 824'!$A$1:$G$182,"S.FINAL",Y196:Z197)</f>
        <v>870000</v>
      </c>
      <c r="K179" s="435">
        <f>DSUM('P Dev 825'!$A$1:$G$232,"S.FINAL",Y196:Z197)</f>
        <v>870000</v>
      </c>
      <c r="L179" s="143">
        <f>+I179-K179</f>
        <v>0</v>
      </c>
      <c r="M179" s="435">
        <f>DSUM('P Ejer 826'!$A$1:$G$172,"S.FINAL",Y196:Z197)</f>
        <v>870000</v>
      </c>
      <c r="N179" s="143">
        <f>+J179-K179</f>
        <v>0</v>
      </c>
      <c r="O179" s="435">
        <f>DSUM('P pag 827'!$A$1:$G$170,"S.FINAL",Y196:Z197)</f>
        <v>870000</v>
      </c>
      <c r="P179" s="143">
        <f>+H179-J179</f>
        <v>0</v>
      </c>
      <c r="Q179" s="143">
        <f>+K179-O179</f>
        <v>0</v>
      </c>
      <c r="R179" s="143">
        <f>+H179-K179</f>
        <v>0</v>
      </c>
      <c r="S179" s="170"/>
      <c r="T179" s="170"/>
      <c r="U179" s="434">
        <v>5002</v>
      </c>
      <c r="V179" s="434">
        <v>3521</v>
      </c>
      <c r="W179" s="432" t="s">
        <v>86</v>
      </c>
      <c r="X179" s="433" t="s">
        <v>87</v>
      </c>
      <c r="Y179" s="434">
        <v>6009</v>
      </c>
      <c r="Z179" s="434">
        <v>3921</v>
      </c>
      <c r="AA179" s="184"/>
      <c r="AB179" s="184"/>
      <c r="AC179" s="184"/>
      <c r="AD179" s="184"/>
      <c r="AE179" s="184"/>
      <c r="AF179" s="184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212"/>
      <c r="BD179" s="89"/>
      <c r="BE179" s="90"/>
      <c r="BF179" s="90"/>
      <c r="BG179" s="90"/>
      <c r="BH179" s="90"/>
      <c r="BI179" s="90"/>
      <c r="BJ179" s="90"/>
      <c r="BK179" s="90"/>
    </row>
    <row r="180" spans="1:63" s="154" customFormat="1" ht="18" customHeight="1">
      <c r="A180" s="90"/>
      <c r="B180" s="139"/>
      <c r="C180" s="139"/>
      <c r="D180" s="358"/>
      <c r="E180" s="372">
        <f t="shared" ref="E180:R180" si="61">SUM(E176:E179)</f>
        <v>835000</v>
      </c>
      <c r="F180" s="372">
        <f t="shared" si="61"/>
        <v>250000</v>
      </c>
      <c r="G180" s="372">
        <f t="shared" si="61"/>
        <v>190000</v>
      </c>
      <c r="H180" s="372">
        <f t="shared" si="61"/>
        <v>895000</v>
      </c>
      <c r="I180" s="372">
        <f t="shared" si="61"/>
        <v>886530</v>
      </c>
      <c r="J180" s="372">
        <f t="shared" si="61"/>
        <v>886530</v>
      </c>
      <c r="K180" s="372">
        <f t="shared" si="61"/>
        <v>886530</v>
      </c>
      <c r="L180" s="372">
        <f t="shared" si="61"/>
        <v>0</v>
      </c>
      <c r="M180" s="372">
        <f t="shared" si="61"/>
        <v>886530</v>
      </c>
      <c r="N180" s="372">
        <f t="shared" si="61"/>
        <v>0</v>
      </c>
      <c r="O180" s="372">
        <f t="shared" si="61"/>
        <v>886530</v>
      </c>
      <c r="P180" s="372">
        <f t="shared" si="61"/>
        <v>8470</v>
      </c>
      <c r="Q180" s="372">
        <f t="shared" si="61"/>
        <v>0</v>
      </c>
      <c r="R180" s="372">
        <f t="shared" si="61"/>
        <v>8470</v>
      </c>
      <c r="S180" s="170"/>
      <c r="T180" s="170"/>
      <c r="U180" s="432" t="s">
        <v>86</v>
      </c>
      <c r="V180" s="433" t="s">
        <v>87</v>
      </c>
      <c r="W180" s="434">
        <v>5002</v>
      </c>
      <c r="X180" s="434">
        <v>3531</v>
      </c>
      <c r="Y180" s="432" t="s">
        <v>86</v>
      </c>
      <c r="Z180" s="433" t="s">
        <v>87</v>
      </c>
      <c r="AA180" s="184"/>
      <c r="AB180" s="184"/>
      <c r="AC180" s="184"/>
      <c r="AD180" s="184"/>
      <c r="AE180" s="184"/>
      <c r="AF180" s="184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212"/>
      <c r="BD180" s="89"/>
      <c r="BE180" s="90"/>
      <c r="BF180" s="90"/>
      <c r="BG180" s="90"/>
      <c r="BH180" s="90"/>
      <c r="BI180" s="90"/>
      <c r="BJ180" s="90"/>
      <c r="BK180" s="90"/>
    </row>
    <row r="181" spans="1:63" s="154" customFormat="1" ht="18" customHeight="1">
      <c r="A181" s="90"/>
      <c r="B181" s="139"/>
      <c r="C181" s="139"/>
      <c r="D181" s="358"/>
      <c r="E181" s="143"/>
      <c r="F181" s="435"/>
      <c r="G181" s="435"/>
      <c r="H181" s="143"/>
      <c r="I181" s="143"/>
      <c r="J181" s="435"/>
      <c r="K181" s="435"/>
      <c r="L181" s="143"/>
      <c r="M181" s="435"/>
      <c r="N181" s="143"/>
      <c r="O181" s="435"/>
      <c r="P181" s="143"/>
      <c r="Q181" s="143"/>
      <c r="R181" s="143"/>
      <c r="S181" s="170"/>
      <c r="T181" s="170"/>
      <c r="U181" s="434">
        <v>5002</v>
      </c>
      <c r="V181" s="434">
        <v>3553</v>
      </c>
      <c r="W181" s="432" t="s">
        <v>86</v>
      </c>
      <c r="X181" s="433" t="s">
        <v>87</v>
      </c>
      <c r="Y181" s="434">
        <v>6009</v>
      </c>
      <c r="Z181" s="434">
        <v>4411</v>
      </c>
      <c r="AA181" s="184"/>
      <c r="AB181" s="184"/>
      <c r="AC181" s="184"/>
      <c r="AD181" s="184"/>
      <c r="AE181" s="184"/>
      <c r="AF181" s="184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212"/>
      <c r="BD181" s="89"/>
      <c r="BE181" s="90"/>
      <c r="BF181" s="90"/>
      <c r="BG181" s="90"/>
      <c r="BH181" s="90"/>
      <c r="BI181" s="90"/>
      <c r="BJ181" s="90"/>
      <c r="BK181" s="90"/>
    </row>
    <row r="182" spans="1:63" s="154" customFormat="1" ht="18" customHeight="1">
      <c r="A182" s="90"/>
      <c r="B182" s="105"/>
      <c r="C182" s="105"/>
      <c r="D182" s="107"/>
      <c r="E182" s="128"/>
      <c r="F182" s="128"/>
      <c r="G182" s="128"/>
      <c r="H182" s="138"/>
      <c r="I182" s="138"/>
      <c r="J182" s="436"/>
      <c r="K182" s="138"/>
      <c r="L182" s="138"/>
      <c r="M182" s="138"/>
      <c r="N182" s="138"/>
      <c r="O182" s="138"/>
      <c r="P182" s="138"/>
      <c r="Q182" s="143"/>
      <c r="R182" s="143"/>
      <c r="S182" s="170"/>
      <c r="T182" s="170"/>
      <c r="U182" s="432" t="s">
        <v>86</v>
      </c>
      <c r="V182" s="433" t="s">
        <v>87</v>
      </c>
      <c r="W182" s="434">
        <v>5002</v>
      </c>
      <c r="X182" s="434">
        <v>3571</v>
      </c>
      <c r="Y182" s="432" t="s">
        <v>86</v>
      </c>
      <c r="Z182" s="433" t="s">
        <v>87</v>
      </c>
      <c r="AA182" s="184"/>
      <c r="AB182" s="184"/>
      <c r="AC182" s="184"/>
      <c r="AD182" s="184"/>
      <c r="AE182" s="184"/>
      <c r="AF182" s="184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212"/>
      <c r="BD182" s="89"/>
      <c r="BE182" s="90"/>
      <c r="BF182" s="90"/>
      <c r="BG182" s="90"/>
      <c r="BH182" s="90"/>
      <c r="BI182" s="90"/>
      <c r="BJ182" s="90"/>
      <c r="BK182" s="90"/>
    </row>
    <row r="183" spans="1:63" s="154" customFormat="1" ht="18" customHeight="1">
      <c r="A183" s="90"/>
      <c r="B183" s="616"/>
      <c r="C183" s="616"/>
      <c r="D183" s="700" t="s">
        <v>1675</v>
      </c>
      <c r="E183" s="617">
        <f t="shared" ref="E183:R183" si="62">+E14+E33+E40+E50+E141+E161+E174+E180</f>
        <v>147868308</v>
      </c>
      <c r="F183" s="617">
        <f t="shared" si="62"/>
        <v>13253312.33</v>
      </c>
      <c r="G183" s="617">
        <f t="shared" si="62"/>
        <v>12578320.84</v>
      </c>
      <c r="H183" s="617">
        <f t="shared" si="62"/>
        <v>148543299.49000004</v>
      </c>
      <c r="I183" s="617">
        <f t="shared" si="62"/>
        <v>148161501.83000001</v>
      </c>
      <c r="J183" s="617">
        <f t="shared" si="62"/>
        <v>148161501.83000001</v>
      </c>
      <c r="K183" s="617">
        <f t="shared" si="62"/>
        <v>148161501.83000001</v>
      </c>
      <c r="L183" s="617">
        <f t="shared" si="62"/>
        <v>0</v>
      </c>
      <c r="M183" s="617">
        <f t="shared" si="62"/>
        <v>148161501.83000001</v>
      </c>
      <c r="N183" s="617">
        <f t="shared" si="62"/>
        <v>0</v>
      </c>
      <c r="O183" s="617">
        <f t="shared" si="62"/>
        <v>148161501.83000001</v>
      </c>
      <c r="P183" s="617">
        <f t="shared" si="62"/>
        <v>381797.66000000166</v>
      </c>
      <c r="Q183" s="617">
        <f t="shared" si="62"/>
        <v>0</v>
      </c>
      <c r="R183" s="617">
        <f t="shared" si="62"/>
        <v>381797.6600000023</v>
      </c>
      <c r="S183" s="170"/>
      <c r="T183" s="170"/>
      <c r="U183" s="434">
        <v>5002</v>
      </c>
      <c r="V183" s="434">
        <v>3581</v>
      </c>
      <c r="W183" s="432" t="s">
        <v>86</v>
      </c>
      <c r="X183" s="433" t="s">
        <v>87</v>
      </c>
      <c r="Y183" s="434">
        <v>7002</v>
      </c>
      <c r="Z183" s="434">
        <v>3391</v>
      </c>
      <c r="AA183" s="184"/>
      <c r="AB183" s="184"/>
      <c r="AC183" s="184"/>
      <c r="AD183" s="184"/>
      <c r="AE183" s="184"/>
      <c r="AF183" s="184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212"/>
      <c r="BD183" s="89"/>
      <c r="BE183" s="90"/>
      <c r="BF183" s="90"/>
      <c r="BG183" s="90"/>
      <c r="BH183" s="90"/>
      <c r="BI183" s="90"/>
      <c r="BJ183" s="90"/>
      <c r="BK183" s="90"/>
    </row>
    <row r="184" spans="1:63" s="154" customFormat="1" ht="24" customHeight="1">
      <c r="A184" s="90"/>
      <c r="B184" s="106"/>
      <c r="C184" s="106"/>
      <c r="D184" s="108"/>
      <c r="E184" s="104"/>
      <c r="F184" s="143"/>
      <c r="G184" s="143"/>
      <c r="H184" s="143"/>
      <c r="I184" s="143"/>
      <c r="J184" s="435"/>
      <c r="K184" s="143"/>
      <c r="L184" s="143"/>
      <c r="M184" s="143"/>
      <c r="N184" s="143"/>
      <c r="O184" s="143"/>
      <c r="P184" s="143"/>
      <c r="Q184" s="143"/>
      <c r="R184" s="143"/>
      <c r="S184" s="170"/>
      <c r="T184" s="170"/>
      <c r="U184" s="432" t="s">
        <v>86</v>
      </c>
      <c r="V184" s="433" t="s">
        <v>87</v>
      </c>
      <c r="W184" s="434">
        <v>5002</v>
      </c>
      <c r="X184" s="434">
        <v>2721</v>
      </c>
      <c r="Y184" s="432" t="s">
        <v>86</v>
      </c>
      <c r="Z184" s="433" t="s">
        <v>87</v>
      </c>
      <c r="AA184" s="184"/>
      <c r="AB184" s="184"/>
      <c r="AC184" s="184"/>
      <c r="AD184" s="184"/>
      <c r="AE184" s="184"/>
      <c r="AF184" s="184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212"/>
      <c r="BD184" s="89"/>
      <c r="BE184" s="90"/>
      <c r="BF184" s="90"/>
      <c r="BG184" s="90"/>
      <c r="BH184" s="90"/>
      <c r="BI184" s="90"/>
      <c r="BJ184" s="90"/>
      <c r="BK184" s="90"/>
    </row>
    <row r="185" spans="1:63" s="154" customFormat="1" ht="27" customHeight="1">
      <c r="A185" s="90"/>
      <c r="B185" s="109"/>
      <c r="C185" s="105"/>
      <c r="D185" s="110"/>
      <c r="E185" s="111"/>
      <c r="F185" s="372"/>
      <c r="G185" s="372"/>
      <c r="H185" s="372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70"/>
      <c r="T185" s="170"/>
      <c r="U185" s="434">
        <v>5002</v>
      </c>
      <c r="V185" s="434">
        <v>3591</v>
      </c>
      <c r="W185" s="225"/>
      <c r="X185" s="184"/>
      <c r="Y185" s="434">
        <v>7002</v>
      </c>
      <c r="Z185" s="434">
        <v>4411</v>
      </c>
      <c r="AA185" s="184"/>
      <c r="AB185" s="184"/>
      <c r="AC185" s="184"/>
      <c r="AD185" s="184"/>
      <c r="AE185" s="184"/>
      <c r="AF185" s="184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212"/>
      <c r="BD185" s="89"/>
      <c r="BE185" s="90"/>
      <c r="BF185" s="90"/>
      <c r="BG185" s="90"/>
      <c r="BH185" s="90"/>
      <c r="BI185" s="90"/>
      <c r="BJ185" s="90"/>
      <c r="BK185" s="90"/>
    </row>
    <row r="186" spans="1:63" s="154" customFormat="1" ht="28.95" customHeight="1">
      <c r="A186" s="90"/>
      <c r="B186" s="218"/>
      <c r="C186" s="112"/>
      <c r="D186" s="113"/>
      <c r="E186" s="114"/>
      <c r="F186" s="104"/>
      <c r="G186" s="104"/>
      <c r="H186" s="104">
        <f>H183-I183</f>
        <v>381797.66000002623</v>
      </c>
      <c r="I186" s="104">
        <f>+H183-J183</f>
        <v>381797.66000002623</v>
      </c>
      <c r="J186" s="104"/>
      <c r="K186" s="104"/>
      <c r="L186" s="104"/>
      <c r="M186" s="104"/>
      <c r="N186" s="104"/>
      <c r="O186" s="104"/>
      <c r="P186" s="104"/>
      <c r="Q186" s="104"/>
      <c r="R186" s="104"/>
      <c r="S186" s="170"/>
      <c r="T186" s="170"/>
      <c r="U186" s="432" t="s">
        <v>86</v>
      </c>
      <c r="V186" s="433" t="s">
        <v>87</v>
      </c>
      <c r="W186" s="432" t="s">
        <v>86</v>
      </c>
      <c r="X186" s="433" t="s">
        <v>87</v>
      </c>
      <c r="Y186" s="432" t="s">
        <v>86</v>
      </c>
      <c r="Z186" s="433" t="s">
        <v>87</v>
      </c>
      <c r="AA186" s="184"/>
      <c r="AB186" s="184"/>
      <c r="AC186" s="184"/>
      <c r="AD186" s="184"/>
      <c r="AE186" s="184"/>
      <c r="AF186" s="184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212"/>
      <c r="BD186" s="89"/>
      <c r="BE186" s="90"/>
      <c r="BF186" s="90"/>
      <c r="BG186" s="90"/>
      <c r="BH186" s="90"/>
      <c r="BI186" s="90"/>
      <c r="BJ186" s="90"/>
      <c r="BK186" s="90"/>
    </row>
    <row r="187" spans="1:63" s="608" customFormat="1" ht="21" customHeight="1">
      <c r="A187" s="90"/>
      <c r="B187" s="597"/>
      <c r="C187" s="598"/>
      <c r="D187" s="599"/>
      <c r="E187" s="600"/>
      <c r="F187" s="601"/>
      <c r="G187" s="601"/>
      <c r="H187" s="602"/>
      <c r="I187" s="602"/>
      <c r="J187" s="602"/>
      <c r="K187" s="602"/>
      <c r="L187" s="602"/>
      <c r="M187" s="602"/>
      <c r="N187" s="602"/>
      <c r="O187" s="602"/>
      <c r="P187" s="602"/>
      <c r="Q187" s="602"/>
      <c r="R187" s="602"/>
      <c r="S187" s="170"/>
      <c r="T187" s="170"/>
      <c r="U187" s="605">
        <v>5002</v>
      </c>
      <c r="V187" s="605">
        <v>3711</v>
      </c>
      <c r="W187" s="434">
        <v>5002</v>
      </c>
      <c r="X187" s="434">
        <v>2711</v>
      </c>
      <c r="Y187" s="434">
        <v>7003</v>
      </c>
      <c r="Z187" s="434">
        <v>3831</v>
      </c>
      <c r="AA187" s="614"/>
      <c r="AB187" s="614"/>
      <c r="AC187" s="614"/>
      <c r="AD187" s="614"/>
      <c r="AE187" s="614"/>
      <c r="AF187" s="61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54"/>
      <c r="AU187" s="254"/>
      <c r="AV187" s="254"/>
      <c r="AW187" s="254"/>
      <c r="AX187" s="254"/>
      <c r="AY187" s="254"/>
      <c r="AZ187" s="254"/>
      <c r="BA187" s="254"/>
      <c r="BB187" s="254"/>
      <c r="BC187" s="615"/>
      <c r="BD187" s="255"/>
      <c r="BE187" s="254"/>
      <c r="BF187" s="254"/>
      <c r="BG187" s="254"/>
      <c r="BH187" s="254"/>
      <c r="BI187" s="254"/>
      <c r="BJ187" s="254"/>
      <c r="BK187" s="254"/>
    </row>
    <row r="188" spans="1:63" s="154" customFormat="1">
      <c r="A188" s="90"/>
      <c r="B188" s="254"/>
      <c r="C188" s="518"/>
      <c r="D188" s="609"/>
      <c r="E188" s="610">
        <f>+Balanza!J62</f>
        <v>147868308</v>
      </c>
      <c r="F188" s="610">
        <f>+Balanza!H64</f>
        <v>13253312.33</v>
      </c>
      <c r="G188" s="610">
        <f>+Balanza!G64</f>
        <v>12578320.84</v>
      </c>
      <c r="H188" s="610">
        <f>+Balanza!J62+Balanza!J64</f>
        <v>148543299.49000001</v>
      </c>
      <c r="I188" s="610">
        <f>+Balanza!J22</f>
        <v>147486510.34</v>
      </c>
      <c r="J188" s="610">
        <f>+Balanza!G65</f>
        <v>148161501.83000001</v>
      </c>
      <c r="K188" s="610">
        <f>+Balanza!G66</f>
        <v>148161501.83000001</v>
      </c>
      <c r="L188" s="610">
        <f>+L183</f>
        <v>0</v>
      </c>
      <c r="M188" s="610">
        <f>+Balanza!I68</f>
        <v>148161501.83000001</v>
      </c>
      <c r="N188" s="610">
        <f>+Balanza!I65</f>
        <v>2.9802322387695299E-8</v>
      </c>
      <c r="O188" s="610">
        <f>+Balanza!I68</f>
        <v>148161501.83000001</v>
      </c>
      <c r="P188" s="610">
        <f>+Balanza!I63</f>
        <v>381797.65999999602</v>
      </c>
      <c r="Q188" s="610">
        <f>+Balanza!I66</f>
        <v>0</v>
      </c>
      <c r="R188" s="610">
        <f>+H188-K188</f>
        <v>381797.65999999642</v>
      </c>
      <c r="S188" s="170"/>
      <c r="T188" s="170"/>
      <c r="U188" s="432" t="s">
        <v>86</v>
      </c>
      <c r="V188" s="433" t="s">
        <v>87</v>
      </c>
      <c r="W188" s="432" t="s">
        <v>86</v>
      </c>
      <c r="X188" s="433" t="s">
        <v>87</v>
      </c>
      <c r="Y188" s="432" t="s">
        <v>86</v>
      </c>
      <c r="Z188" s="433" t="s">
        <v>87</v>
      </c>
      <c r="AA188" s="184"/>
      <c r="AB188" s="184"/>
      <c r="AC188" s="184"/>
      <c r="AD188" s="184"/>
      <c r="AE188" s="184"/>
      <c r="AF188" s="184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212"/>
      <c r="BD188" s="89"/>
      <c r="BE188" s="90"/>
      <c r="BF188" s="90"/>
      <c r="BG188" s="90"/>
      <c r="BH188" s="90"/>
      <c r="BI188" s="90"/>
      <c r="BJ188" s="90"/>
      <c r="BK188" s="90"/>
    </row>
    <row r="189" spans="1:63" s="154" customFormat="1" ht="36.6" customHeight="1">
      <c r="A189" s="90"/>
      <c r="B189" s="254"/>
      <c r="C189" s="518"/>
      <c r="D189" s="609"/>
      <c r="E189" s="610">
        <f t="shared" ref="E189:L189" si="63">+E183-E188</f>
        <v>0</v>
      </c>
      <c r="F189" s="610">
        <f t="shared" si="63"/>
        <v>0</v>
      </c>
      <c r="G189" s="610">
        <f t="shared" si="63"/>
        <v>0</v>
      </c>
      <c r="H189" s="610">
        <f t="shared" si="63"/>
        <v>0</v>
      </c>
      <c r="I189" s="610">
        <f>+I183-I188</f>
        <v>674991.49000000954</v>
      </c>
      <c r="J189" s="610">
        <f t="shared" si="63"/>
        <v>0</v>
      </c>
      <c r="K189" s="610">
        <f t="shared" si="63"/>
        <v>0</v>
      </c>
      <c r="L189" s="610">
        <f t="shared" si="63"/>
        <v>0</v>
      </c>
      <c r="M189" s="610">
        <f t="shared" ref="M189:R189" si="64">+M183-M188</f>
        <v>0</v>
      </c>
      <c r="N189" s="610">
        <f t="shared" si="64"/>
        <v>-2.9802322387695299E-8</v>
      </c>
      <c r="O189" s="610">
        <f t="shared" si="64"/>
        <v>0</v>
      </c>
      <c r="P189" s="610">
        <f>+P183-P188</f>
        <v>5.6461431086063385E-9</v>
      </c>
      <c r="Q189" s="610">
        <f t="shared" si="64"/>
        <v>0</v>
      </c>
      <c r="R189" s="610">
        <f t="shared" si="64"/>
        <v>5.8789737522602081E-9</v>
      </c>
      <c r="S189" s="170"/>
      <c r="T189" s="170"/>
      <c r="U189" s="434">
        <v>5002</v>
      </c>
      <c r="V189" s="434">
        <v>3712</v>
      </c>
      <c r="W189" s="434">
        <v>5002</v>
      </c>
      <c r="X189" s="434">
        <v>5231</v>
      </c>
      <c r="Y189" s="434">
        <v>7001</v>
      </c>
      <c r="Z189" s="434">
        <v>2152</v>
      </c>
      <c r="AA189" s="184"/>
      <c r="AB189" s="184"/>
      <c r="AC189" s="184"/>
      <c r="AD189" s="184"/>
      <c r="AE189" s="184"/>
      <c r="AF189" s="184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212"/>
      <c r="BD189" s="89"/>
      <c r="BE189" s="90"/>
      <c r="BF189" s="90"/>
      <c r="BG189" s="90"/>
      <c r="BH189" s="90"/>
      <c r="BI189" s="90"/>
      <c r="BJ189" s="90"/>
      <c r="BK189" s="90"/>
    </row>
    <row r="190" spans="1:63" s="154" customFormat="1">
      <c r="A190" s="90"/>
      <c r="B190" s="90"/>
      <c r="C190" s="114"/>
      <c r="D190" s="113"/>
      <c r="E190" s="265"/>
      <c r="F190" s="114"/>
      <c r="G190" s="115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170"/>
      <c r="T190" s="170"/>
      <c r="U190" s="432" t="s">
        <v>86</v>
      </c>
      <c r="V190" s="433" t="s">
        <v>87</v>
      </c>
      <c r="W190" s="432" t="s">
        <v>86</v>
      </c>
      <c r="X190" s="433" t="s">
        <v>87</v>
      </c>
      <c r="Y190" s="432" t="s">
        <v>86</v>
      </c>
      <c r="Z190" s="433" t="s">
        <v>87</v>
      </c>
      <c r="AA190" s="184"/>
      <c r="AB190" s="184"/>
      <c r="AC190" s="184"/>
      <c r="AD190" s="184"/>
      <c r="AE190" s="184"/>
      <c r="AF190" s="184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212"/>
      <c r="BD190" s="89"/>
      <c r="BE190" s="90"/>
      <c r="BF190" s="90"/>
      <c r="BG190" s="90"/>
      <c r="BH190" s="90"/>
      <c r="BI190" s="90"/>
      <c r="BJ190" s="90"/>
      <c r="BK190" s="90"/>
    </row>
    <row r="191" spans="1:63" s="596" customFormat="1">
      <c r="A191" s="90"/>
      <c r="B191" s="90"/>
      <c r="C191" s="114"/>
      <c r="D191" s="113"/>
      <c r="E191" s="265"/>
      <c r="F191" s="114">
        <f>+'P Mod 823'!E161</f>
        <v>13253312.330000002</v>
      </c>
      <c r="G191" s="114">
        <f>+'P Mod 823'!F161</f>
        <v>12578320.840000004</v>
      </c>
      <c r="H191" s="182"/>
      <c r="I191" s="418">
        <f>+I189/3</f>
        <v>224997.1633333365</v>
      </c>
      <c r="J191" s="419"/>
      <c r="K191" s="370"/>
      <c r="L191" s="370"/>
      <c r="M191" s="89"/>
      <c r="N191" s="89"/>
      <c r="O191" s="89"/>
      <c r="P191" s="89"/>
      <c r="Q191" s="89"/>
      <c r="R191" s="89">
        <f>+H188-O188-N188</f>
        <v>381797.65999996662</v>
      </c>
      <c r="S191" s="170"/>
      <c r="T191" s="170"/>
      <c r="U191" s="605">
        <v>5002</v>
      </c>
      <c r="V191" s="605">
        <v>3721</v>
      </c>
      <c r="W191" s="434">
        <v>5002</v>
      </c>
      <c r="X191" s="434">
        <v>3391</v>
      </c>
      <c r="Y191" s="434">
        <v>7001</v>
      </c>
      <c r="Z191" s="434">
        <v>3362</v>
      </c>
      <c r="AA191" s="606"/>
      <c r="AB191" s="606"/>
      <c r="AC191" s="606"/>
      <c r="AD191" s="606"/>
      <c r="AE191" s="606"/>
      <c r="AF191" s="606"/>
      <c r="AG191" s="607"/>
      <c r="AH191" s="607"/>
      <c r="AI191" s="607"/>
      <c r="AJ191" s="607"/>
      <c r="AK191" s="607"/>
      <c r="AL191" s="607"/>
      <c r="AM191" s="607"/>
      <c r="AN191" s="607"/>
      <c r="AO191" s="607"/>
      <c r="AP191" s="607"/>
      <c r="AQ191" s="607"/>
      <c r="AR191" s="607"/>
      <c r="AS191" s="607"/>
      <c r="AT191" s="607"/>
      <c r="AU191" s="607"/>
      <c r="AV191" s="607"/>
      <c r="AW191" s="607"/>
      <c r="AX191" s="607"/>
      <c r="AY191" s="607"/>
      <c r="AZ191" s="607"/>
      <c r="BA191" s="607"/>
      <c r="BB191" s="607"/>
      <c r="BC191" s="403"/>
      <c r="BD191" s="603"/>
      <c r="BE191" s="607"/>
      <c r="BF191" s="607"/>
      <c r="BG191" s="607"/>
      <c r="BH191" s="607"/>
      <c r="BI191" s="607"/>
      <c r="BJ191" s="607"/>
      <c r="BK191" s="607"/>
    </row>
    <row r="192" spans="1:63" s="608" customFormat="1">
      <c r="A192" s="90"/>
      <c r="B192" s="90"/>
      <c r="C192" s="114"/>
      <c r="D192" s="113"/>
      <c r="E192" s="265"/>
      <c r="F192" s="114">
        <f>+F188-F191</f>
        <v>0</v>
      </c>
      <c r="G192" s="114">
        <f>+G188-G191</f>
        <v>0</v>
      </c>
      <c r="H192" s="89">
        <f>F191-G191</f>
        <v>674991.48999999836</v>
      </c>
      <c r="I192" s="370"/>
      <c r="J192" s="370"/>
      <c r="K192" s="370"/>
      <c r="L192" s="370"/>
      <c r="M192" s="89"/>
      <c r="N192" s="89"/>
      <c r="O192" s="89"/>
      <c r="P192" s="371"/>
      <c r="Q192" s="371"/>
      <c r="R192" s="89">
        <f>+P188+Q188</f>
        <v>381797.65999999602</v>
      </c>
      <c r="S192" s="170"/>
      <c r="T192" s="170"/>
      <c r="U192" s="612" t="s">
        <v>86</v>
      </c>
      <c r="V192" s="613" t="s">
        <v>87</v>
      </c>
      <c r="W192" s="432" t="s">
        <v>86</v>
      </c>
      <c r="X192" s="433" t="s">
        <v>87</v>
      </c>
      <c r="Y192" s="432" t="s">
        <v>86</v>
      </c>
      <c r="Z192" s="433" t="s">
        <v>87</v>
      </c>
      <c r="AA192" s="614"/>
      <c r="AB192" s="614"/>
      <c r="AC192" s="614"/>
      <c r="AD192" s="614"/>
      <c r="AE192" s="614"/>
      <c r="AF192" s="61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615"/>
      <c r="BD192" s="255"/>
      <c r="BE192" s="254"/>
      <c r="BF192" s="254"/>
      <c r="BG192" s="254"/>
      <c r="BH192" s="254"/>
      <c r="BI192" s="254"/>
      <c r="BJ192" s="254"/>
      <c r="BK192" s="254"/>
    </row>
    <row r="193" spans="1:63" s="608" customFormat="1" ht="32.549999999999997" customHeight="1">
      <c r="A193" s="184"/>
      <c r="B193" s="90"/>
      <c r="C193" s="114"/>
      <c r="D193" s="113"/>
      <c r="E193" s="265"/>
      <c r="F193" s="114"/>
      <c r="G193" s="114"/>
      <c r="H193" s="90"/>
      <c r="I193" s="114">
        <f>I188-H183</f>
        <v>-1056789.1500000358</v>
      </c>
      <c r="J193" s="420"/>
      <c r="K193" s="420"/>
      <c r="L193" s="370"/>
      <c r="M193" s="89"/>
      <c r="N193" s="89"/>
      <c r="O193" s="89"/>
      <c r="P193" s="89"/>
      <c r="Q193" s="89"/>
      <c r="R193" s="89">
        <f>+R191-R192</f>
        <v>-2.9394868761301041E-8</v>
      </c>
      <c r="S193" s="170"/>
      <c r="T193" s="170"/>
      <c r="U193" s="605">
        <v>5002</v>
      </c>
      <c r="V193" s="605">
        <v>3722</v>
      </c>
      <c r="W193" s="434">
        <v>8001</v>
      </c>
      <c r="X193" s="434">
        <v>2211</v>
      </c>
      <c r="Y193" s="434">
        <v>7002</v>
      </c>
      <c r="Z193" s="434">
        <v>2152</v>
      </c>
      <c r="AA193" s="614"/>
      <c r="AB193" s="614"/>
      <c r="AC193" s="614"/>
      <c r="AD193" s="614"/>
      <c r="AE193" s="614"/>
      <c r="AF193" s="61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W193" s="254"/>
      <c r="AX193" s="254"/>
      <c r="AY193" s="254"/>
      <c r="AZ193" s="254"/>
      <c r="BA193" s="254"/>
      <c r="BB193" s="254"/>
      <c r="BC193" s="615"/>
      <c r="BD193" s="255"/>
      <c r="BE193" s="254"/>
      <c r="BF193" s="254"/>
      <c r="BG193" s="254"/>
      <c r="BH193" s="254"/>
      <c r="BI193" s="254"/>
      <c r="BJ193" s="254"/>
      <c r="BK193" s="254"/>
    </row>
    <row r="194" spans="1:63" s="154" customFormat="1">
      <c r="A194" s="90"/>
      <c r="B194" s="90"/>
      <c r="C194" s="114"/>
      <c r="D194" s="113"/>
      <c r="E194" s="89"/>
      <c r="F194" s="114"/>
      <c r="G194" s="114"/>
      <c r="H194" s="114"/>
      <c r="I194" s="420"/>
      <c r="J194" s="420"/>
      <c r="K194" s="420"/>
      <c r="L194" s="421"/>
      <c r="M194" s="114"/>
      <c r="N194" s="114"/>
      <c r="O194" s="114"/>
      <c r="P194" s="89"/>
      <c r="Q194" s="89"/>
      <c r="R194" s="114"/>
      <c r="S194" s="170"/>
      <c r="T194" s="170"/>
      <c r="U194" s="432" t="s">
        <v>86</v>
      </c>
      <c r="V194" s="433" t="s">
        <v>87</v>
      </c>
      <c r="W194" s="432" t="s">
        <v>86</v>
      </c>
      <c r="X194" s="433" t="s">
        <v>87</v>
      </c>
      <c r="Y194" s="432" t="s">
        <v>86</v>
      </c>
      <c r="Z194" s="433" t="s">
        <v>87</v>
      </c>
      <c r="AA194" s="184"/>
      <c r="AB194" s="184"/>
      <c r="AC194" s="184"/>
      <c r="AD194" s="184"/>
      <c r="AE194" s="184"/>
      <c r="AF194" s="184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212"/>
      <c r="BD194" s="89"/>
      <c r="BE194" s="90"/>
      <c r="BF194" s="90"/>
      <c r="BG194" s="90"/>
      <c r="BH194" s="90"/>
      <c r="BI194" s="90"/>
      <c r="BJ194" s="90"/>
      <c r="BK194" s="90"/>
    </row>
    <row r="195" spans="1:63" s="154" customFormat="1" ht="22.95" customHeight="1">
      <c r="A195" s="90"/>
      <c r="B195" s="90"/>
      <c r="C195" s="114"/>
      <c r="D195" s="113"/>
      <c r="E195" s="265"/>
      <c r="F195" s="114"/>
      <c r="G195" s="114"/>
      <c r="H195" s="159"/>
      <c r="I195" s="420">
        <f>I193+I189</f>
        <v>-381797.66000002623</v>
      </c>
      <c r="J195" s="159"/>
      <c r="K195" s="159"/>
      <c r="L195" s="159"/>
      <c r="M195" s="159"/>
      <c r="N195" s="159"/>
      <c r="O195" s="159"/>
      <c r="P195" s="183"/>
      <c r="Q195" s="183"/>
      <c r="R195" s="159"/>
      <c r="S195" s="170"/>
      <c r="T195" s="170"/>
      <c r="U195" s="434">
        <v>5002</v>
      </c>
      <c r="V195" s="434">
        <v>3751</v>
      </c>
      <c r="W195" s="434">
        <v>6006</v>
      </c>
      <c r="X195" s="434">
        <v>3391</v>
      </c>
      <c r="Y195" s="434">
        <v>7001</v>
      </c>
      <c r="Z195" s="434">
        <v>4411</v>
      </c>
      <c r="AA195" s="184"/>
      <c r="AB195" s="184"/>
      <c r="AC195" s="184"/>
      <c r="AD195" s="184"/>
      <c r="AE195" s="184"/>
      <c r="AF195" s="184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212"/>
      <c r="BD195" s="89"/>
      <c r="BE195" s="90"/>
      <c r="BF195" s="90"/>
      <c r="BG195" s="90"/>
      <c r="BH195" s="90"/>
      <c r="BI195" s="90"/>
      <c r="BJ195" s="90"/>
      <c r="BK195" s="90"/>
    </row>
    <row r="196" spans="1:63" s="154" customFormat="1" ht="20.55" customHeight="1">
      <c r="A196" s="90"/>
      <c r="B196" s="90"/>
      <c r="C196" s="114"/>
      <c r="D196" s="113" t="s">
        <v>929</v>
      </c>
      <c r="E196" s="265"/>
      <c r="F196" s="114"/>
      <c r="G196" s="114"/>
      <c r="H196" s="159"/>
      <c r="I196" s="420"/>
      <c r="J196" s="159"/>
      <c r="K196" s="159"/>
      <c r="L196" s="89"/>
      <c r="M196" s="89"/>
      <c r="N196" s="89"/>
      <c r="O196" s="89"/>
      <c r="P196" s="89"/>
      <c r="Q196" s="89"/>
      <c r="R196" s="89"/>
      <c r="S196" s="170"/>
      <c r="T196" s="170"/>
      <c r="U196" s="432" t="s">
        <v>86</v>
      </c>
      <c r="V196" s="433" t="s">
        <v>87</v>
      </c>
      <c r="W196" s="432" t="s">
        <v>86</v>
      </c>
      <c r="X196" s="433" t="s">
        <v>87</v>
      </c>
      <c r="Y196" s="432" t="s">
        <v>86</v>
      </c>
      <c r="Z196" s="433" t="s">
        <v>87</v>
      </c>
      <c r="AA196" s="184"/>
      <c r="AB196" s="184"/>
      <c r="AC196" s="184"/>
      <c r="AD196" s="184"/>
      <c r="AE196" s="184"/>
      <c r="AF196" s="184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212"/>
      <c r="BD196" s="89"/>
      <c r="BE196" s="90"/>
      <c r="BF196" s="90"/>
      <c r="BG196" s="90"/>
      <c r="BH196" s="90"/>
      <c r="BI196" s="90"/>
      <c r="BJ196" s="90"/>
      <c r="BK196" s="90"/>
    </row>
    <row r="197" spans="1:63" s="154" customFormat="1">
      <c r="A197" s="90"/>
      <c r="B197" s="90"/>
      <c r="C197" s="114"/>
      <c r="D197" s="113"/>
      <c r="E197" s="265"/>
      <c r="F197" s="114"/>
      <c r="G197" s="114"/>
      <c r="H197" s="159"/>
      <c r="I197" s="159"/>
      <c r="J197" s="159"/>
      <c r="K197" s="89"/>
      <c r="L197" s="89"/>
      <c r="M197" s="89"/>
      <c r="N197" s="89"/>
      <c r="O197" s="89"/>
      <c r="P197" s="89"/>
      <c r="Q197" s="89"/>
      <c r="R197" s="89"/>
      <c r="S197" s="170"/>
      <c r="T197" s="170"/>
      <c r="U197" s="434">
        <v>5002</v>
      </c>
      <c r="V197" s="434">
        <v>3761</v>
      </c>
      <c r="W197" s="434">
        <v>8001</v>
      </c>
      <c r="X197" s="434">
        <v>3362</v>
      </c>
      <c r="Y197" s="434">
        <v>8001</v>
      </c>
      <c r="Z197" s="434">
        <v>5911</v>
      </c>
      <c r="AA197" s="184"/>
      <c r="AB197" s="184"/>
      <c r="AC197" s="184"/>
      <c r="AD197" s="184"/>
      <c r="AE197" s="184"/>
      <c r="AF197" s="184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212"/>
      <c r="BD197" s="89"/>
      <c r="BE197" s="90"/>
      <c r="BF197" s="90"/>
      <c r="BG197" s="90"/>
      <c r="BH197" s="90"/>
      <c r="BI197" s="90"/>
      <c r="BJ197" s="90"/>
      <c r="BK197" s="90"/>
    </row>
    <row r="198" spans="1:63" s="154" customFormat="1">
      <c r="A198" s="90"/>
      <c r="B198" s="90"/>
      <c r="C198" s="114"/>
      <c r="D198" s="113"/>
      <c r="E198" s="114"/>
      <c r="F198" s="114"/>
      <c r="G198" s="114"/>
      <c r="H198" s="159"/>
      <c r="I198" s="159"/>
      <c r="J198" s="159"/>
      <c r="K198" s="89"/>
      <c r="L198" s="89"/>
      <c r="M198" s="89"/>
      <c r="N198" s="89"/>
      <c r="O198" s="89"/>
      <c r="P198" s="89"/>
      <c r="Q198" s="89"/>
      <c r="R198" s="89"/>
      <c r="S198" s="170"/>
      <c r="T198" s="170"/>
      <c r="U198" s="432" t="s">
        <v>86</v>
      </c>
      <c r="V198" s="433" t="s">
        <v>87</v>
      </c>
      <c r="W198" s="225"/>
      <c r="X198" s="432" t="s">
        <v>86</v>
      </c>
      <c r="Y198" s="433" t="s">
        <v>87</v>
      </c>
      <c r="Z198" s="184"/>
      <c r="AA198" s="184"/>
      <c r="AB198" s="184"/>
      <c r="AC198" s="184"/>
      <c r="AD198" s="184"/>
      <c r="AE198" s="184"/>
      <c r="AF198" s="184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212"/>
      <c r="BD198" s="89"/>
      <c r="BE198" s="90"/>
      <c r="BF198" s="90"/>
      <c r="BG198" s="90"/>
      <c r="BH198" s="90"/>
      <c r="BI198" s="90"/>
      <c r="BJ198" s="90"/>
      <c r="BK198" s="90"/>
    </row>
    <row r="199" spans="1:63" s="154" customFormat="1">
      <c r="A199" s="90"/>
      <c r="B199" s="90"/>
      <c r="C199" s="114"/>
      <c r="D199" s="113"/>
      <c r="E199" s="114"/>
      <c r="F199" s="114"/>
      <c r="G199" s="114"/>
      <c r="H199" s="114"/>
      <c r="I199" s="159"/>
      <c r="J199" s="159"/>
      <c r="K199" s="89"/>
      <c r="L199" s="89"/>
      <c r="M199" s="89"/>
      <c r="N199" s="89"/>
      <c r="O199" s="114"/>
      <c r="P199" s="89"/>
      <c r="Q199" s="89"/>
      <c r="R199" s="89"/>
      <c r="S199" s="170"/>
      <c r="T199" s="170"/>
      <c r="U199" s="434">
        <v>5002</v>
      </c>
      <c r="V199" s="434">
        <v>3831</v>
      </c>
      <c r="W199" s="225"/>
      <c r="X199" s="434">
        <v>6001</v>
      </c>
      <c r="Y199" s="434">
        <v>2152</v>
      </c>
      <c r="Z199" s="184"/>
      <c r="AA199" s="184"/>
      <c r="AB199" s="184"/>
      <c r="AC199" s="184"/>
      <c r="AD199" s="184"/>
      <c r="AE199" s="184"/>
      <c r="AF199" s="184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212"/>
      <c r="BD199" s="89"/>
      <c r="BE199" s="90"/>
      <c r="BF199" s="90"/>
      <c r="BG199" s="90"/>
      <c r="BH199" s="90"/>
      <c r="BI199" s="90"/>
      <c r="BJ199" s="90"/>
      <c r="BK199" s="90"/>
    </row>
    <row r="200" spans="1:63" s="154" customFormat="1" ht="26.55" customHeight="1">
      <c r="A200" s="90"/>
      <c r="B200" s="90"/>
      <c r="C200" s="114"/>
      <c r="D200" s="113"/>
      <c r="E200" s="114"/>
      <c r="F200" s="114"/>
      <c r="G200" s="114"/>
      <c r="H200" s="159"/>
      <c r="I200" s="420"/>
      <c r="J200" s="159"/>
      <c r="K200" s="89"/>
      <c r="L200" s="89"/>
      <c r="M200" s="89"/>
      <c r="N200" s="89"/>
      <c r="O200" s="89"/>
      <c r="P200" s="89"/>
      <c r="Q200" s="89"/>
      <c r="R200" s="89"/>
      <c r="S200" s="170"/>
      <c r="T200" s="170"/>
      <c r="U200" s="432" t="s">
        <v>86</v>
      </c>
      <c r="V200" s="433" t="s">
        <v>87</v>
      </c>
      <c r="W200" s="225"/>
      <c r="X200" s="432" t="s">
        <v>86</v>
      </c>
      <c r="Y200" s="433" t="s">
        <v>87</v>
      </c>
      <c r="Z200" s="184"/>
      <c r="AA200" s="184"/>
      <c r="AB200" s="184"/>
      <c r="AC200" s="184"/>
      <c r="AD200" s="184"/>
      <c r="AE200" s="184"/>
      <c r="AF200" s="184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212"/>
      <c r="BD200" s="89"/>
      <c r="BE200" s="90"/>
      <c r="BF200" s="90"/>
      <c r="BG200" s="90"/>
      <c r="BH200" s="90"/>
      <c r="BI200" s="90"/>
      <c r="BJ200" s="90"/>
      <c r="BK200" s="90"/>
    </row>
    <row r="201" spans="1:63" s="154" customFormat="1">
      <c r="A201" s="90"/>
      <c r="B201" s="90"/>
      <c r="C201" s="114"/>
      <c r="D201" s="113"/>
      <c r="E201" s="114"/>
      <c r="F201" s="114"/>
      <c r="G201" s="114"/>
      <c r="H201" s="159"/>
      <c r="I201" s="420"/>
      <c r="J201" s="159"/>
      <c r="K201" s="89"/>
      <c r="L201" s="89"/>
      <c r="M201" s="89"/>
      <c r="N201" s="89"/>
      <c r="O201" s="89"/>
      <c r="P201" s="89"/>
      <c r="Q201" s="89"/>
      <c r="R201" s="89"/>
      <c r="S201" s="170"/>
      <c r="T201" s="170"/>
      <c r="U201" s="434">
        <v>5002</v>
      </c>
      <c r="V201" s="434">
        <v>3851</v>
      </c>
      <c r="W201" s="225"/>
      <c r="X201" s="434">
        <v>5002</v>
      </c>
      <c r="Y201" s="434">
        <v>5651</v>
      </c>
      <c r="Z201" s="184"/>
      <c r="AA201" s="184"/>
      <c r="AB201" s="184"/>
      <c r="AC201" s="184"/>
      <c r="AD201" s="184"/>
      <c r="AE201" s="184"/>
      <c r="AF201" s="184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212"/>
      <c r="BD201" s="89"/>
      <c r="BE201" s="90"/>
      <c r="BF201" s="90"/>
      <c r="BG201" s="90"/>
      <c r="BH201" s="90"/>
      <c r="BI201" s="90"/>
      <c r="BJ201" s="90"/>
      <c r="BK201" s="90"/>
    </row>
    <row r="202" spans="1:63" s="154" customFormat="1" ht="32.549999999999997" customHeight="1">
      <c r="A202" s="90"/>
      <c r="B202" s="90"/>
      <c r="C202" s="114"/>
      <c r="D202" s="113"/>
      <c r="E202" s="114"/>
      <c r="F202" s="114"/>
      <c r="G202" s="114"/>
      <c r="H202" s="159"/>
      <c r="I202" s="159"/>
      <c r="J202" s="159"/>
      <c r="K202" s="159"/>
      <c r="L202" s="159"/>
      <c r="M202" s="159"/>
      <c r="N202" s="159"/>
      <c r="O202" s="89"/>
      <c r="P202" s="89"/>
      <c r="Q202" s="89"/>
      <c r="R202" s="89"/>
      <c r="S202" s="170"/>
      <c r="T202" s="170"/>
      <c r="U202" s="432" t="s">
        <v>86</v>
      </c>
      <c r="V202" s="433" t="s">
        <v>87</v>
      </c>
      <c r="W202" s="225"/>
      <c r="X202" s="432" t="s">
        <v>86</v>
      </c>
      <c r="Y202" s="433" t="s">
        <v>87</v>
      </c>
      <c r="Z202" s="184"/>
      <c r="AA202" s="184"/>
      <c r="AB202" s="184"/>
      <c r="AC202" s="184"/>
      <c r="AD202" s="184"/>
      <c r="AE202" s="184"/>
      <c r="AF202" s="184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212"/>
      <c r="BD202" s="89"/>
      <c r="BE202" s="90"/>
      <c r="BF202" s="90"/>
      <c r="BG202" s="90"/>
      <c r="BH202" s="90"/>
      <c r="BI202" s="90"/>
      <c r="BJ202" s="90"/>
      <c r="BK202" s="90"/>
    </row>
    <row r="203" spans="1:63" s="154" customFormat="1">
      <c r="A203" s="90"/>
      <c r="B203" s="90"/>
      <c r="C203" s="114"/>
      <c r="D203" s="113"/>
      <c r="E203" s="114"/>
      <c r="F203" s="114"/>
      <c r="G203" s="114"/>
      <c r="H203" s="90"/>
      <c r="I203" s="159"/>
      <c r="J203" s="159"/>
      <c r="K203" s="89"/>
      <c r="L203" s="89"/>
      <c r="M203" s="89"/>
      <c r="N203" s="89"/>
      <c r="O203" s="89"/>
      <c r="P203" s="89"/>
      <c r="Q203" s="89"/>
      <c r="R203" s="89"/>
      <c r="S203" s="170"/>
      <c r="T203" s="170"/>
      <c r="U203" s="434">
        <v>5002</v>
      </c>
      <c r="V203" s="434">
        <v>3921</v>
      </c>
      <c r="W203" s="225"/>
      <c r="X203" s="434">
        <v>5002</v>
      </c>
      <c r="Y203" s="434">
        <v>5911</v>
      </c>
      <c r="Z203" s="184"/>
      <c r="AA203" s="184"/>
      <c r="AB203" s="184"/>
      <c r="AC203" s="184"/>
      <c r="AD203" s="184"/>
      <c r="AE203" s="184"/>
      <c r="AF203" s="184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212"/>
      <c r="BD203" s="89"/>
      <c r="BE203" s="90"/>
      <c r="BF203" s="90"/>
      <c r="BG203" s="90"/>
      <c r="BH203" s="90"/>
      <c r="BI203" s="90"/>
      <c r="BJ203" s="90"/>
      <c r="BK203" s="90"/>
    </row>
    <row r="204" spans="1:63" s="154" customFormat="1">
      <c r="B204" s="90"/>
      <c r="C204" s="114"/>
      <c r="D204" s="113"/>
      <c r="E204" s="114"/>
      <c r="F204" s="114"/>
      <c r="G204" s="114"/>
      <c r="H204" s="159"/>
      <c r="I204" s="428"/>
      <c r="J204" s="159"/>
      <c r="K204" s="159"/>
      <c r="L204" s="159"/>
      <c r="M204" s="159"/>
      <c r="N204" s="159"/>
      <c r="O204" s="159"/>
      <c r="P204" s="183"/>
      <c r="Q204" s="183"/>
      <c r="R204" s="159"/>
      <c r="S204" s="170"/>
      <c r="T204" s="611"/>
      <c r="U204" s="432" t="s">
        <v>86</v>
      </c>
      <c r="V204" s="433" t="s">
        <v>87</v>
      </c>
      <c r="W204" s="225"/>
      <c r="X204" s="432" t="s">
        <v>86</v>
      </c>
      <c r="Y204" s="433" t="s">
        <v>87</v>
      </c>
      <c r="Z204" s="184"/>
      <c r="AA204" s="184"/>
      <c r="AB204" s="184"/>
      <c r="AC204" s="184"/>
      <c r="AD204" s="184"/>
      <c r="AE204" s="184"/>
      <c r="AF204" s="184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212"/>
      <c r="BD204" s="89"/>
      <c r="BE204" s="90"/>
      <c r="BF204" s="90"/>
      <c r="BG204" s="90"/>
      <c r="BH204" s="90"/>
      <c r="BI204" s="90"/>
      <c r="BJ204" s="90"/>
      <c r="BK204" s="90"/>
    </row>
    <row r="205" spans="1:63" s="154" customFormat="1">
      <c r="B205" s="90"/>
      <c r="C205" s="114"/>
      <c r="D205" s="113"/>
      <c r="E205" s="114"/>
      <c r="F205" s="114"/>
      <c r="G205" s="114"/>
      <c r="H205" s="159"/>
      <c r="I205" s="159"/>
      <c r="J205" s="159"/>
      <c r="K205" s="159"/>
      <c r="L205" s="159"/>
      <c r="M205" s="159"/>
      <c r="N205" s="159"/>
      <c r="O205" s="159"/>
      <c r="P205" s="183"/>
      <c r="Q205" s="183"/>
      <c r="R205" s="159"/>
      <c r="S205" s="255"/>
      <c r="T205" s="231"/>
      <c r="U205" s="434">
        <v>5002</v>
      </c>
      <c r="V205" s="434">
        <v>5111</v>
      </c>
      <c r="W205" s="225"/>
      <c r="X205" s="434">
        <v>5002</v>
      </c>
      <c r="Y205" s="434">
        <v>5971</v>
      </c>
      <c r="Z205" s="184"/>
      <c r="AA205" s="184"/>
      <c r="AB205" s="184"/>
      <c r="AC205" s="184"/>
      <c r="AD205" s="184"/>
      <c r="AE205" s="184"/>
      <c r="AF205" s="184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212"/>
      <c r="BD205" s="89"/>
      <c r="BE205" s="90"/>
      <c r="BF205" s="90"/>
      <c r="BG205" s="90"/>
      <c r="BH205" s="90"/>
      <c r="BI205" s="90"/>
      <c r="BJ205" s="90"/>
      <c r="BK205" s="90"/>
    </row>
    <row r="206" spans="1:63" s="154" customFormat="1">
      <c r="A206" s="608"/>
      <c r="B206" s="90"/>
      <c r="C206" s="114"/>
      <c r="D206" s="113"/>
      <c r="E206" s="114"/>
      <c r="F206" s="114"/>
      <c r="G206" s="114"/>
      <c r="H206" s="159"/>
      <c r="I206" s="159"/>
      <c r="J206" s="159"/>
      <c r="K206" s="159"/>
      <c r="L206" s="159"/>
      <c r="M206" s="159"/>
      <c r="N206" s="159"/>
      <c r="O206" s="159"/>
      <c r="P206" s="183"/>
      <c r="Q206" s="183"/>
      <c r="R206" s="159"/>
      <c r="S206" s="89"/>
      <c r="T206" s="231"/>
      <c r="U206" s="432" t="s">
        <v>86</v>
      </c>
      <c r="V206" s="433" t="s">
        <v>87</v>
      </c>
      <c r="W206" s="225"/>
      <c r="X206" s="432" t="s">
        <v>86</v>
      </c>
      <c r="Y206" s="433" t="s">
        <v>87</v>
      </c>
      <c r="Z206" s="184"/>
      <c r="AA206" s="184"/>
      <c r="AB206" s="184"/>
      <c r="AC206" s="184"/>
      <c r="AD206" s="184"/>
      <c r="AE206" s="184"/>
      <c r="AF206" s="184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212"/>
      <c r="BD206" s="89"/>
      <c r="BE206" s="90"/>
      <c r="BF206" s="90"/>
      <c r="BG206" s="90"/>
      <c r="BH206" s="90"/>
      <c r="BI206" s="90"/>
      <c r="BJ206" s="90"/>
      <c r="BK206" s="90"/>
    </row>
    <row r="207" spans="1:63" s="154" customFormat="1">
      <c r="B207" s="90"/>
      <c r="C207" s="114"/>
      <c r="D207" s="113"/>
      <c r="E207" s="114"/>
      <c r="F207" s="114"/>
      <c r="G207" s="114"/>
      <c r="H207" s="159"/>
      <c r="I207" s="159"/>
      <c r="J207" s="159"/>
      <c r="K207" s="159"/>
      <c r="L207" s="159"/>
      <c r="M207" s="159"/>
      <c r="N207" s="159"/>
      <c r="O207" s="159"/>
      <c r="P207" s="183"/>
      <c r="Q207" s="183"/>
      <c r="R207" s="159"/>
      <c r="S207" s="89"/>
      <c r="T207" s="231"/>
      <c r="U207" s="434">
        <v>6001</v>
      </c>
      <c r="V207" s="434">
        <v>3351</v>
      </c>
      <c r="W207" s="225"/>
      <c r="X207" s="434">
        <v>6002</v>
      </c>
      <c r="Y207" s="434">
        <v>3362</v>
      </c>
      <c r="Z207" s="184"/>
      <c r="AA207" s="184"/>
      <c r="AB207" s="184"/>
      <c r="AC207" s="184"/>
      <c r="AD207" s="184"/>
      <c r="AE207" s="184"/>
      <c r="AF207" s="184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212"/>
      <c r="BD207" s="89"/>
      <c r="BE207" s="90"/>
      <c r="BF207" s="90"/>
      <c r="BG207" s="90"/>
      <c r="BH207" s="90"/>
      <c r="BI207" s="90"/>
      <c r="BJ207" s="90"/>
      <c r="BK207" s="90"/>
    </row>
    <row r="208" spans="1:63" s="154" customFormat="1">
      <c r="B208" s="90"/>
      <c r="C208" s="114"/>
      <c r="D208" s="113"/>
      <c r="E208" s="114"/>
      <c r="F208" s="114"/>
      <c r="G208" s="114"/>
      <c r="H208" s="159"/>
      <c r="I208" s="159"/>
      <c r="J208" s="159"/>
      <c r="K208" s="159"/>
      <c r="L208" s="159"/>
      <c r="M208" s="159"/>
      <c r="N208" s="159"/>
      <c r="O208" s="159"/>
      <c r="P208" s="183"/>
      <c r="Q208" s="183"/>
      <c r="R208" s="159"/>
      <c r="S208" s="89"/>
      <c r="T208" s="604"/>
      <c r="U208" s="432" t="s">
        <v>86</v>
      </c>
      <c r="V208" s="433" t="s">
        <v>87</v>
      </c>
      <c r="W208" s="225"/>
      <c r="X208" s="432" t="s">
        <v>86</v>
      </c>
      <c r="Y208" s="433" t="s">
        <v>87</v>
      </c>
      <c r="Z208" s="184"/>
      <c r="AA208" s="184"/>
      <c r="AB208" s="184"/>
      <c r="AC208" s="184"/>
      <c r="AD208" s="184"/>
      <c r="AE208" s="184"/>
      <c r="AF208" s="184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212"/>
      <c r="BD208" s="89"/>
      <c r="BE208" s="90"/>
      <c r="BF208" s="90"/>
      <c r="BG208" s="90"/>
      <c r="BH208" s="90"/>
      <c r="BI208" s="90"/>
      <c r="BJ208" s="90"/>
      <c r="BK208" s="90"/>
    </row>
    <row r="209" spans="1:63" s="154" customFormat="1">
      <c r="B209" s="90"/>
      <c r="C209" s="114"/>
      <c r="D209" s="113"/>
      <c r="E209" s="114"/>
      <c r="F209" s="114"/>
      <c r="G209" s="114"/>
      <c r="H209" s="159"/>
      <c r="I209" s="159"/>
      <c r="J209" s="159"/>
      <c r="K209" s="159"/>
      <c r="L209" s="159"/>
      <c r="M209" s="159"/>
      <c r="N209" s="159"/>
      <c r="O209" s="159"/>
      <c r="P209" s="183"/>
      <c r="Q209" s="183"/>
      <c r="R209" s="159"/>
      <c r="S209" s="603"/>
      <c r="T209" s="611"/>
      <c r="U209" s="434">
        <v>6001</v>
      </c>
      <c r="V209" s="434">
        <v>4451</v>
      </c>
      <c r="W209" s="225"/>
      <c r="X209" s="434">
        <v>6002</v>
      </c>
      <c r="Y209" s="434">
        <v>3831</v>
      </c>
      <c r="Z209" s="184"/>
      <c r="AA209" s="184"/>
      <c r="AB209" s="184"/>
      <c r="AC209" s="184"/>
      <c r="AD209" s="184"/>
      <c r="AE209" s="184"/>
      <c r="AF209" s="184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212"/>
      <c r="BD209" s="89"/>
      <c r="BE209" s="90"/>
      <c r="BF209" s="90"/>
      <c r="BG209" s="90"/>
      <c r="BH209" s="90"/>
      <c r="BI209" s="90"/>
      <c r="BJ209" s="90"/>
      <c r="BK209" s="90"/>
    </row>
    <row r="210" spans="1:63" s="154" customFormat="1">
      <c r="A210" s="596"/>
      <c r="B210" s="90"/>
      <c r="C210" s="114"/>
      <c r="D210" s="113"/>
      <c r="E210" s="114"/>
      <c r="F210" s="114"/>
      <c r="G210" s="114"/>
      <c r="H210" s="90"/>
      <c r="I210" s="159"/>
      <c r="J210" s="159"/>
      <c r="K210" s="89"/>
      <c r="L210" s="89"/>
      <c r="M210" s="89"/>
      <c r="N210" s="89"/>
      <c r="O210" s="89"/>
      <c r="P210" s="89"/>
      <c r="Q210" s="89"/>
      <c r="R210" s="89"/>
      <c r="S210" s="185"/>
      <c r="T210" s="611"/>
      <c r="U210" s="432" t="s">
        <v>86</v>
      </c>
      <c r="V210" s="433" t="s">
        <v>87</v>
      </c>
      <c r="W210" s="225"/>
      <c r="X210" s="432" t="s">
        <v>86</v>
      </c>
      <c r="Y210" s="433" t="s">
        <v>87</v>
      </c>
      <c r="Z210" s="184"/>
      <c r="AA210" s="184"/>
      <c r="AB210" s="184"/>
      <c r="AC210" s="184"/>
      <c r="AD210" s="184"/>
      <c r="AE210" s="184"/>
      <c r="AF210" s="184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212"/>
      <c r="BD210" s="89"/>
      <c r="BE210" s="90"/>
      <c r="BF210" s="90"/>
      <c r="BG210" s="90"/>
      <c r="BH210" s="90"/>
      <c r="BI210" s="90"/>
      <c r="BJ210" s="90"/>
      <c r="BK210" s="90"/>
    </row>
    <row r="211" spans="1:63">
      <c r="A211" s="608"/>
      <c r="S211" s="185"/>
      <c r="T211" s="231"/>
      <c r="U211" s="434">
        <v>6002</v>
      </c>
      <c r="V211" s="434">
        <v>1231</v>
      </c>
      <c r="X211" s="434">
        <v>6005</v>
      </c>
      <c r="Y211" s="434">
        <v>2151</v>
      </c>
      <c r="BC211" s="211"/>
      <c r="BD211" s="89"/>
    </row>
    <row r="212" spans="1:63">
      <c r="A212" s="608"/>
      <c r="S212" s="159"/>
      <c r="T212" s="231"/>
      <c r="U212" s="432" t="s">
        <v>86</v>
      </c>
      <c r="V212" s="433" t="s">
        <v>87</v>
      </c>
      <c r="X212" s="432" t="s">
        <v>86</v>
      </c>
      <c r="Y212" s="433" t="s">
        <v>87</v>
      </c>
      <c r="BC212" s="211"/>
      <c r="BD212" s="89"/>
    </row>
    <row r="213" spans="1:63">
      <c r="A213" s="154"/>
      <c r="H213" s="114"/>
      <c r="T213" s="231"/>
      <c r="U213" s="434">
        <v>6006</v>
      </c>
      <c r="V213" s="434">
        <v>3362</v>
      </c>
      <c r="X213" s="434">
        <v>6007</v>
      </c>
      <c r="Y213" s="434">
        <v>4411</v>
      </c>
      <c r="BC213" s="211"/>
      <c r="BD213" s="89"/>
    </row>
    <row r="214" spans="1:63">
      <c r="A214" s="154"/>
      <c r="I214" s="114"/>
      <c r="T214" s="231"/>
      <c r="U214" s="432" t="s">
        <v>86</v>
      </c>
      <c r="V214" s="433" t="s">
        <v>87</v>
      </c>
      <c r="X214" s="581"/>
      <c r="Y214" s="582"/>
      <c r="BC214" s="211"/>
      <c r="BD214" s="89"/>
    </row>
    <row r="215" spans="1:63">
      <c r="A215" s="154"/>
      <c r="T215" s="227"/>
      <c r="U215" s="434">
        <v>6007</v>
      </c>
      <c r="V215" s="434">
        <v>3722</v>
      </c>
      <c r="X215" s="581"/>
      <c r="Y215" s="582"/>
      <c r="BC215" s="211"/>
      <c r="BD215" s="89"/>
    </row>
    <row r="216" spans="1:63">
      <c r="A216" s="154"/>
      <c r="T216" s="227"/>
      <c r="U216" s="432" t="s">
        <v>86</v>
      </c>
      <c r="V216" s="433" t="s">
        <v>87</v>
      </c>
      <c r="X216" s="432" t="s">
        <v>86</v>
      </c>
      <c r="Y216" s="433" t="s">
        <v>87</v>
      </c>
      <c r="BC216" s="212"/>
      <c r="BD216" s="89"/>
    </row>
    <row r="217" spans="1:63">
      <c r="A217" s="154"/>
      <c r="T217" s="227"/>
      <c r="U217" s="434">
        <v>6001</v>
      </c>
      <c r="V217" s="434">
        <v>2151</v>
      </c>
      <c r="X217" s="434">
        <v>6005</v>
      </c>
      <c r="Y217" s="434">
        <v>4411</v>
      </c>
      <c r="BC217" s="212"/>
      <c r="BD217" s="89"/>
    </row>
    <row r="218" spans="1:63">
      <c r="A218" s="154"/>
      <c r="T218" s="227"/>
      <c r="U218" s="432" t="s">
        <v>86</v>
      </c>
      <c r="V218" s="433" t="s">
        <v>87</v>
      </c>
      <c r="BC218" s="212"/>
      <c r="BD218" s="89"/>
    </row>
    <row r="219" spans="1:63">
      <c r="A219" s="154"/>
      <c r="T219" s="227"/>
      <c r="U219" s="434">
        <v>6002</v>
      </c>
      <c r="V219" s="434">
        <v>3171</v>
      </c>
      <c r="BC219" s="212"/>
      <c r="BD219" s="89"/>
    </row>
    <row r="220" spans="1:63">
      <c r="A220" s="154"/>
      <c r="T220" s="227"/>
      <c r="U220" s="432" t="s">
        <v>86</v>
      </c>
      <c r="V220" s="433" t="s">
        <v>87</v>
      </c>
      <c r="X220" s="432" t="s">
        <v>86</v>
      </c>
      <c r="Y220" s="433" t="s">
        <v>87</v>
      </c>
      <c r="BC220" s="212"/>
      <c r="BD220" s="89"/>
    </row>
    <row r="221" spans="1:63">
      <c r="A221" s="154"/>
      <c r="T221" s="227"/>
      <c r="U221" s="434">
        <v>6001</v>
      </c>
      <c r="V221" s="434">
        <v>3722</v>
      </c>
      <c r="X221" s="434">
        <v>6002</v>
      </c>
      <c r="Y221" s="434">
        <v>4451</v>
      </c>
      <c r="BC221" s="212"/>
      <c r="BD221" s="89"/>
    </row>
    <row r="222" spans="1:63">
      <c r="A222" s="154"/>
      <c r="T222" s="227"/>
      <c r="U222" s="432" t="s">
        <v>86</v>
      </c>
      <c r="V222" s="433" t="s">
        <v>87</v>
      </c>
      <c r="BC222" s="212"/>
      <c r="BD222" s="89"/>
    </row>
    <row r="223" spans="1:63">
      <c r="A223" s="154"/>
      <c r="T223" s="227"/>
      <c r="U223" s="434">
        <v>6002</v>
      </c>
      <c r="V223" s="434">
        <v>4411</v>
      </c>
      <c r="BC223" s="212"/>
      <c r="BD223" s="89"/>
    </row>
    <row r="224" spans="1:63" ht="17.25" customHeight="1">
      <c r="A224" s="154"/>
      <c r="T224" s="227"/>
      <c r="U224" s="432" t="s">
        <v>86</v>
      </c>
      <c r="V224" s="433" t="s">
        <v>87</v>
      </c>
      <c r="W224" s="432" t="s">
        <v>86</v>
      </c>
      <c r="X224" s="433" t="s">
        <v>87</v>
      </c>
      <c r="BC224" s="212"/>
      <c r="BD224" s="89"/>
    </row>
    <row r="225" spans="1:63">
      <c r="A225" s="154"/>
      <c r="T225" s="241"/>
      <c r="U225" s="434">
        <v>6003</v>
      </c>
      <c r="V225" s="434">
        <v>1211</v>
      </c>
      <c r="W225" s="434">
        <v>8002</v>
      </c>
      <c r="X225" s="434">
        <v>1231</v>
      </c>
      <c r="BC225" s="212"/>
      <c r="BD225" s="89"/>
    </row>
    <row r="226" spans="1:63">
      <c r="A226" s="154"/>
      <c r="T226" s="227"/>
      <c r="U226" s="432" t="s">
        <v>86</v>
      </c>
      <c r="V226" s="433" t="s">
        <v>87</v>
      </c>
      <c r="W226" s="432" t="s">
        <v>86</v>
      </c>
      <c r="X226" s="433" t="s">
        <v>87</v>
      </c>
      <c r="BC226" s="212"/>
      <c r="BD226" s="89"/>
    </row>
    <row r="227" spans="1:63">
      <c r="A227" s="154"/>
      <c r="T227" s="227"/>
      <c r="U227" s="434">
        <v>6003</v>
      </c>
      <c r="V227" s="434">
        <v>2111</v>
      </c>
      <c r="W227" s="434">
        <v>8001</v>
      </c>
      <c r="X227" s="434">
        <v>2151</v>
      </c>
      <c r="BC227" s="212"/>
      <c r="BD227" s="89"/>
    </row>
    <row r="228" spans="1:63">
      <c r="A228" s="154"/>
      <c r="T228" s="227"/>
      <c r="U228" s="432" t="s">
        <v>86</v>
      </c>
      <c r="V228" s="433" t="s">
        <v>87</v>
      </c>
      <c r="W228" s="432" t="s">
        <v>86</v>
      </c>
      <c r="X228" s="433" t="s">
        <v>87</v>
      </c>
      <c r="BC228" s="212"/>
      <c r="BD228" s="89"/>
    </row>
    <row r="229" spans="1:63">
      <c r="A229" s="154"/>
      <c r="T229" s="227"/>
      <c r="U229" s="434">
        <v>6003</v>
      </c>
      <c r="V229" s="434">
        <v>2211</v>
      </c>
      <c r="W229" s="434">
        <v>6003</v>
      </c>
      <c r="X229" s="434">
        <v>4411</v>
      </c>
      <c r="BC229" s="212"/>
      <c r="BD229" s="89"/>
    </row>
    <row r="230" spans="1:63">
      <c r="A230" s="154"/>
      <c r="T230" s="227"/>
      <c r="U230" s="432" t="s">
        <v>86</v>
      </c>
      <c r="V230" s="433" t="s">
        <v>87</v>
      </c>
      <c r="W230" s="432" t="s">
        <v>86</v>
      </c>
      <c r="X230" s="433" t="s">
        <v>87</v>
      </c>
      <c r="BC230" s="212"/>
      <c r="BD230" s="89"/>
    </row>
    <row r="231" spans="1:63" s="154" customFormat="1">
      <c r="B231" s="90"/>
      <c r="C231" s="114"/>
      <c r="D231" s="113"/>
      <c r="E231" s="114"/>
      <c r="F231" s="114"/>
      <c r="G231" s="114"/>
      <c r="H231" s="90"/>
      <c r="I231" s="90"/>
      <c r="J231" s="90"/>
      <c r="K231" s="89"/>
      <c r="L231" s="89"/>
      <c r="M231" s="89"/>
      <c r="N231" s="89"/>
      <c r="O231" s="89"/>
      <c r="P231" s="89"/>
      <c r="Q231" s="89"/>
      <c r="R231" s="89"/>
      <c r="S231" s="89"/>
      <c r="T231" s="227"/>
      <c r="U231" s="434">
        <v>6003</v>
      </c>
      <c r="V231" s="434">
        <v>3341</v>
      </c>
      <c r="W231" s="434">
        <v>6006</v>
      </c>
      <c r="X231" s="434">
        <v>3341</v>
      </c>
      <c r="Y231" s="184"/>
      <c r="Z231" s="184"/>
      <c r="AA231" s="184"/>
      <c r="AB231" s="184"/>
      <c r="AC231" s="184"/>
      <c r="AD231" s="184"/>
      <c r="AE231" s="184"/>
      <c r="AF231" s="184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212"/>
      <c r="BD231" s="89"/>
      <c r="BE231" s="90"/>
      <c r="BF231" s="90"/>
      <c r="BG231" s="90"/>
      <c r="BH231" s="90"/>
      <c r="BI231" s="90"/>
      <c r="BJ231" s="90"/>
      <c r="BK231" s="90"/>
    </row>
    <row r="232" spans="1:63" s="154" customFormat="1">
      <c r="B232" s="90"/>
      <c r="C232" s="114"/>
      <c r="D232" s="113"/>
      <c r="E232" s="114"/>
      <c r="F232" s="114"/>
      <c r="G232" s="114"/>
      <c r="H232" s="90"/>
      <c r="I232" s="90"/>
      <c r="J232" s="90"/>
      <c r="K232" s="89"/>
      <c r="L232" s="89"/>
      <c r="M232" s="89"/>
      <c r="N232" s="89"/>
      <c r="O232" s="89"/>
      <c r="P232" s="89"/>
      <c r="Q232" s="89"/>
      <c r="R232" s="89"/>
      <c r="S232" s="89"/>
      <c r="T232" s="227"/>
      <c r="U232" s="432" t="s">
        <v>86</v>
      </c>
      <c r="V232" s="433" t="s">
        <v>87</v>
      </c>
      <c r="W232" s="225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211"/>
      <c r="BD232" s="89"/>
      <c r="BE232" s="90"/>
      <c r="BF232" s="90"/>
      <c r="BG232" s="90"/>
      <c r="BH232" s="90"/>
      <c r="BI232" s="90"/>
      <c r="BJ232" s="90"/>
      <c r="BK232" s="90"/>
    </row>
    <row r="233" spans="1:63" s="154" customFormat="1">
      <c r="B233" s="90"/>
      <c r="C233" s="114"/>
      <c r="D233" s="113"/>
      <c r="E233" s="114"/>
      <c r="F233" s="114"/>
      <c r="G233" s="114"/>
      <c r="H233" s="90"/>
      <c r="I233" s="90"/>
      <c r="J233" s="90"/>
      <c r="K233" s="89"/>
      <c r="L233" s="89"/>
      <c r="M233" s="89"/>
      <c r="N233" s="89"/>
      <c r="O233" s="89"/>
      <c r="P233" s="89"/>
      <c r="Q233" s="89"/>
      <c r="R233" s="89"/>
      <c r="S233" s="89"/>
      <c r="T233" s="227"/>
      <c r="U233" s="434">
        <v>6003</v>
      </c>
      <c r="V233" s="434">
        <v>3411</v>
      </c>
      <c r="W233" s="225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212"/>
      <c r="BD233" s="89"/>
      <c r="BE233" s="90"/>
      <c r="BF233" s="90"/>
      <c r="BG233" s="90"/>
      <c r="BH233" s="90"/>
      <c r="BI233" s="90"/>
      <c r="BJ233" s="90"/>
      <c r="BK233" s="90"/>
    </row>
    <row r="234" spans="1:63" s="154" customFormat="1">
      <c r="B234" s="90"/>
      <c r="C234" s="114"/>
      <c r="D234" s="113"/>
      <c r="E234" s="114"/>
      <c r="F234" s="114"/>
      <c r="G234" s="114"/>
      <c r="H234" s="90"/>
      <c r="I234" s="90"/>
      <c r="J234" s="90"/>
      <c r="K234" s="89"/>
      <c r="L234" s="89"/>
      <c r="M234" s="89"/>
      <c r="N234" s="89"/>
      <c r="O234" s="89"/>
      <c r="P234" s="89"/>
      <c r="Q234" s="89"/>
      <c r="R234" s="89"/>
      <c r="S234" s="89"/>
      <c r="T234" s="227"/>
      <c r="U234" s="432" t="s">
        <v>86</v>
      </c>
      <c r="V234" s="433" t="s">
        <v>87</v>
      </c>
      <c r="W234" s="432" t="s">
        <v>86</v>
      </c>
      <c r="X234" s="433" t="s">
        <v>87</v>
      </c>
      <c r="Y234" s="184"/>
      <c r="Z234" s="184"/>
      <c r="AA234" s="184"/>
      <c r="AB234" s="184"/>
      <c r="AC234" s="184"/>
      <c r="AD234" s="184"/>
      <c r="AE234" s="184"/>
      <c r="AF234" s="184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212"/>
      <c r="BD234" s="89"/>
      <c r="BE234" s="90"/>
      <c r="BF234" s="90"/>
      <c r="BG234" s="90"/>
      <c r="BH234" s="90"/>
      <c r="BI234" s="90"/>
      <c r="BJ234" s="90"/>
      <c r="BK234" s="90"/>
    </row>
    <row r="235" spans="1:63" s="154" customFormat="1">
      <c r="B235" s="90"/>
      <c r="C235" s="114"/>
      <c r="D235" s="113"/>
      <c r="E235" s="114"/>
      <c r="F235" s="114"/>
      <c r="G235" s="114"/>
      <c r="H235" s="90"/>
      <c r="I235" s="90"/>
      <c r="J235" s="90"/>
      <c r="K235" s="89"/>
      <c r="L235" s="89"/>
      <c r="M235" s="89"/>
      <c r="N235" s="89"/>
      <c r="O235" s="89"/>
      <c r="P235" s="89"/>
      <c r="Q235" s="89"/>
      <c r="R235" s="89"/>
      <c r="S235" s="89"/>
      <c r="T235" s="227"/>
      <c r="U235" s="434">
        <v>6003</v>
      </c>
      <c r="V235" s="434">
        <v>3831</v>
      </c>
      <c r="W235" s="434">
        <v>6005</v>
      </c>
      <c r="X235" s="434">
        <v>3351</v>
      </c>
      <c r="Y235" s="184"/>
      <c r="Z235" s="184"/>
      <c r="AA235" s="184"/>
      <c r="AB235" s="184"/>
      <c r="AC235" s="184"/>
      <c r="AD235" s="184"/>
      <c r="AE235" s="184"/>
      <c r="AF235" s="184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212"/>
      <c r="BD235" s="89"/>
      <c r="BE235" s="90"/>
      <c r="BF235" s="90"/>
      <c r="BG235" s="90"/>
      <c r="BH235" s="90"/>
      <c r="BI235" s="90"/>
      <c r="BJ235" s="90"/>
      <c r="BK235" s="90"/>
    </row>
    <row r="236" spans="1:63" s="154" customFormat="1">
      <c r="B236" s="90"/>
      <c r="C236" s="114"/>
      <c r="D236" s="113"/>
      <c r="E236" s="114"/>
      <c r="F236" s="114"/>
      <c r="G236" s="114"/>
      <c r="H236" s="90"/>
      <c r="I236" s="90"/>
      <c r="J236" s="90"/>
      <c r="K236" s="89"/>
      <c r="L236" s="89"/>
      <c r="M236" s="89"/>
      <c r="N236" s="89"/>
      <c r="O236" s="89"/>
      <c r="P236" s="89"/>
      <c r="Q236" s="89"/>
      <c r="R236" s="89"/>
      <c r="S236" s="89"/>
      <c r="T236" s="227"/>
      <c r="U236" s="432" t="s">
        <v>86</v>
      </c>
      <c r="V236" s="433" t="s">
        <v>87</v>
      </c>
      <c r="W236" s="432" t="s">
        <v>86</v>
      </c>
      <c r="X236" s="433" t="s">
        <v>87</v>
      </c>
      <c r="Y236" s="184"/>
      <c r="Z236" s="184"/>
      <c r="AA236" s="184"/>
      <c r="AB236" s="184"/>
      <c r="AC236" s="184"/>
      <c r="AD236" s="184"/>
      <c r="AE236" s="184"/>
      <c r="AF236" s="184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212"/>
      <c r="BD236" s="89"/>
      <c r="BE236" s="90"/>
      <c r="BF236" s="90"/>
      <c r="BG236" s="90"/>
      <c r="BH236" s="90"/>
      <c r="BI236" s="90"/>
      <c r="BJ236" s="90"/>
      <c r="BK236" s="90"/>
    </row>
    <row r="237" spans="1:63" s="154" customFormat="1">
      <c r="B237" s="90"/>
      <c r="C237" s="114"/>
      <c r="D237" s="113"/>
      <c r="E237" s="114"/>
      <c r="F237" s="114"/>
      <c r="G237" s="114"/>
      <c r="H237" s="90"/>
      <c r="I237" s="90"/>
      <c r="J237" s="90"/>
      <c r="K237" s="89"/>
      <c r="L237" s="89"/>
      <c r="M237" s="89"/>
      <c r="N237" s="89"/>
      <c r="O237" s="89"/>
      <c r="P237" s="89"/>
      <c r="Q237" s="89"/>
      <c r="R237" s="89"/>
      <c r="S237" s="89"/>
      <c r="T237" s="227"/>
      <c r="U237" s="434">
        <v>6004</v>
      </c>
      <c r="V237" s="434">
        <v>2111</v>
      </c>
      <c r="W237" s="434">
        <v>9001</v>
      </c>
      <c r="X237" s="434">
        <v>4411</v>
      </c>
      <c r="Y237" s="184"/>
      <c r="Z237" s="184"/>
      <c r="AA237" s="184"/>
      <c r="AB237" s="184"/>
      <c r="AC237" s="184"/>
      <c r="AD237" s="184"/>
      <c r="AE237" s="184"/>
      <c r="AF237" s="184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212"/>
      <c r="BD237" s="89"/>
      <c r="BE237" s="90"/>
      <c r="BF237" s="90"/>
      <c r="BG237" s="90"/>
      <c r="BH237" s="90"/>
      <c r="BI237" s="90"/>
      <c r="BJ237" s="90"/>
      <c r="BK237" s="90"/>
    </row>
    <row r="238" spans="1:63" s="154" customFormat="1">
      <c r="B238" s="90"/>
      <c r="C238" s="114"/>
      <c r="D238" s="113"/>
      <c r="E238" s="114"/>
      <c r="F238" s="114"/>
      <c r="G238" s="114"/>
      <c r="H238" s="90"/>
      <c r="I238" s="90"/>
      <c r="J238" s="90"/>
      <c r="K238" s="89"/>
      <c r="L238" s="89"/>
      <c r="M238" s="89"/>
      <c r="N238" s="89"/>
      <c r="O238" s="89"/>
      <c r="P238" s="89"/>
      <c r="Q238" s="89"/>
      <c r="R238" s="89"/>
      <c r="S238" s="89"/>
      <c r="T238" s="241"/>
      <c r="U238" s="432" t="s">
        <v>86</v>
      </c>
      <c r="V238" s="433" t="s">
        <v>87</v>
      </c>
      <c r="W238" s="432" t="s">
        <v>86</v>
      </c>
      <c r="X238" s="433" t="s">
        <v>87</v>
      </c>
      <c r="Y238" s="184"/>
      <c r="Z238" s="184"/>
      <c r="AA238" s="184"/>
      <c r="AB238" s="184"/>
      <c r="AC238" s="184"/>
      <c r="AD238" s="184"/>
      <c r="AE238" s="184"/>
      <c r="AF238" s="184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212"/>
      <c r="BD238" s="89"/>
      <c r="BE238" s="90"/>
      <c r="BF238" s="90"/>
      <c r="BG238" s="90"/>
      <c r="BH238" s="90"/>
      <c r="BI238" s="90"/>
      <c r="BJ238" s="90"/>
      <c r="BK238" s="90"/>
    </row>
    <row r="239" spans="1:63" s="154" customFormat="1">
      <c r="B239" s="90"/>
      <c r="C239" s="114"/>
      <c r="D239" s="113"/>
      <c r="E239" s="114"/>
      <c r="F239" s="114"/>
      <c r="G239" s="114"/>
      <c r="H239" s="90"/>
      <c r="I239" s="90"/>
      <c r="J239" s="90"/>
      <c r="K239" s="89"/>
      <c r="L239" s="89"/>
      <c r="M239" s="89"/>
      <c r="N239" s="89"/>
      <c r="O239" s="89"/>
      <c r="P239" s="89"/>
      <c r="Q239" s="89"/>
      <c r="R239" s="89"/>
      <c r="S239" s="89"/>
      <c r="T239" s="241"/>
      <c r="U239" s="434">
        <v>6004</v>
      </c>
      <c r="V239" s="434">
        <v>2151</v>
      </c>
      <c r="W239" s="434">
        <v>6007</v>
      </c>
      <c r="X239" s="434">
        <v>2151</v>
      </c>
      <c r="Y239" s="184"/>
      <c r="Z239" s="184"/>
      <c r="AA239" s="184"/>
      <c r="AB239" s="184"/>
      <c r="AC239" s="184"/>
      <c r="AD239" s="184"/>
      <c r="AE239" s="184"/>
      <c r="AF239" s="184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212"/>
      <c r="BD239" s="89"/>
      <c r="BE239" s="90"/>
      <c r="BF239" s="90"/>
      <c r="BG239" s="90"/>
      <c r="BH239" s="90"/>
      <c r="BI239" s="90"/>
      <c r="BJ239" s="90"/>
      <c r="BK239" s="90"/>
    </row>
    <row r="240" spans="1:63" s="154" customFormat="1">
      <c r="B240" s="90"/>
      <c r="C240" s="114"/>
      <c r="D240" s="113"/>
      <c r="E240" s="114"/>
      <c r="F240" s="114"/>
      <c r="G240" s="114"/>
      <c r="H240" s="90"/>
      <c r="I240" s="90"/>
      <c r="J240" s="90"/>
      <c r="K240" s="89"/>
      <c r="L240" s="89"/>
      <c r="M240" s="89"/>
      <c r="N240" s="89"/>
      <c r="O240" s="89"/>
      <c r="P240" s="89"/>
      <c r="Q240" s="89"/>
      <c r="R240" s="89"/>
      <c r="S240" s="89"/>
      <c r="T240" s="241"/>
      <c r="U240" s="432" t="s">
        <v>86</v>
      </c>
      <c r="V240" s="433" t="s">
        <v>87</v>
      </c>
      <c r="W240" s="432" t="s">
        <v>86</v>
      </c>
      <c r="X240" s="433" t="s">
        <v>87</v>
      </c>
      <c r="Y240" s="184"/>
      <c r="Z240" s="184"/>
      <c r="AA240" s="184"/>
      <c r="AB240" s="184"/>
      <c r="AC240" s="184"/>
      <c r="AD240" s="184"/>
      <c r="AE240" s="184"/>
      <c r="AF240" s="184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212"/>
      <c r="BD240" s="89"/>
      <c r="BE240" s="90"/>
      <c r="BF240" s="90"/>
      <c r="BG240" s="90"/>
      <c r="BH240" s="90"/>
      <c r="BI240" s="90"/>
      <c r="BJ240" s="90"/>
      <c r="BK240" s="90"/>
    </row>
    <row r="241" spans="1:63" s="154" customFormat="1">
      <c r="B241" s="90"/>
      <c r="C241" s="114"/>
      <c r="D241" s="113"/>
      <c r="E241" s="114"/>
      <c r="F241" s="114"/>
      <c r="G241" s="114"/>
      <c r="H241" s="90"/>
      <c r="I241" s="90"/>
      <c r="J241" s="90"/>
      <c r="K241" s="89"/>
      <c r="L241" s="89"/>
      <c r="M241" s="89"/>
      <c r="N241" s="89"/>
      <c r="O241" s="89"/>
      <c r="P241" s="89"/>
      <c r="Q241" s="89"/>
      <c r="R241" s="89"/>
      <c r="S241" s="89"/>
      <c r="T241" s="227"/>
      <c r="U241" s="434">
        <v>6004</v>
      </c>
      <c r="V241" s="434">
        <v>2211</v>
      </c>
      <c r="W241" s="434">
        <v>6007</v>
      </c>
      <c r="X241" s="434">
        <v>2211</v>
      </c>
      <c r="Y241" s="184"/>
      <c r="Z241" s="184"/>
      <c r="AA241" s="184"/>
      <c r="AB241" s="184"/>
      <c r="AC241" s="184"/>
      <c r="AD241" s="184"/>
      <c r="AE241" s="184"/>
      <c r="AF241" s="184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212"/>
      <c r="BD241" s="89"/>
      <c r="BE241" s="90"/>
      <c r="BF241" s="90"/>
      <c r="BG241" s="90"/>
      <c r="BH241" s="90"/>
      <c r="BI241" s="90"/>
      <c r="BJ241" s="90"/>
      <c r="BK241" s="90"/>
    </row>
    <row r="242" spans="1:63" s="154" customFormat="1">
      <c r="B242" s="90"/>
      <c r="C242" s="114"/>
      <c r="D242" s="113"/>
      <c r="E242" s="114"/>
      <c r="F242" s="114"/>
      <c r="G242" s="114"/>
      <c r="H242" s="90"/>
      <c r="I242" s="90"/>
      <c r="J242" s="90"/>
      <c r="K242" s="89"/>
      <c r="L242" s="89"/>
      <c r="M242" s="89"/>
      <c r="N242" s="89"/>
      <c r="O242" s="89"/>
      <c r="P242" s="89"/>
      <c r="Q242" s="89"/>
      <c r="R242" s="89"/>
      <c r="S242" s="89"/>
      <c r="T242" s="227"/>
      <c r="U242" s="432" t="s">
        <v>86</v>
      </c>
      <c r="V242" s="433" t="s">
        <v>87</v>
      </c>
      <c r="W242" s="432" t="s">
        <v>86</v>
      </c>
      <c r="X242" s="433" t="s">
        <v>87</v>
      </c>
      <c r="Y242" s="184"/>
      <c r="Z242" s="184"/>
      <c r="AA242" s="184"/>
      <c r="AB242" s="184"/>
      <c r="AC242" s="184"/>
      <c r="AD242" s="184"/>
      <c r="AE242" s="184"/>
      <c r="AF242" s="184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208"/>
      <c r="BD242" s="89"/>
      <c r="BE242" s="90"/>
      <c r="BF242" s="90"/>
      <c r="BG242" s="90"/>
      <c r="BH242" s="90"/>
      <c r="BI242" s="90"/>
      <c r="BJ242" s="90"/>
      <c r="BK242" s="90"/>
    </row>
    <row r="243" spans="1:63" s="154" customFormat="1">
      <c r="B243" s="90"/>
      <c r="C243" s="114"/>
      <c r="D243" s="113"/>
      <c r="E243" s="114"/>
      <c r="F243" s="114"/>
      <c r="G243" s="114"/>
      <c r="H243" s="90"/>
      <c r="I243" s="90"/>
      <c r="J243" s="90"/>
      <c r="K243" s="89"/>
      <c r="L243" s="89"/>
      <c r="M243" s="89"/>
      <c r="N243" s="89"/>
      <c r="O243" s="89"/>
      <c r="P243" s="89"/>
      <c r="Q243" s="89"/>
      <c r="R243" s="89"/>
      <c r="S243" s="89"/>
      <c r="T243" s="227"/>
      <c r="U243" s="434">
        <v>6004</v>
      </c>
      <c r="V243" s="434">
        <v>3351</v>
      </c>
      <c r="W243" s="434">
        <v>6005</v>
      </c>
      <c r="X243" s="434">
        <v>3831</v>
      </c>
      <c r="Y243" s="184"/>
      <c r="Z243" s="184"/>
      <c r="AA243" s="184"/>
      <c r="AB243" s="184"/>
      <c r="AC243" s="184"/>
      <c r="AD243" s="184"/>
      <c r="AE243" s="184"/>
      <c r="AF243" s="184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D243" s="90"/>
      <c r="BE243" s="90"/>
      <c r="BF243" s="90"/>
      <c r="BG243" s="90"/>
      <c r="BH243" s="90"/>
      <c r="BI243" s="90"/>
      <c r="BJ243" s="90"/>
      <c r="BK243" s="90"/>
    </row>
    <row r="244" spans="1:63" s="154" customFormat="1">
      <c r="A244" s="90"/>
      <c r="B244" s="90"/>
      <c r="C244" s="114"/>
      <c r="D244" s="113"/>
      <c r="E244" s="114"/>
      <c r="F244" s="114"/>
      <c r="G244" s="114"/>
      <c r="H244" s="90"/>
      <c r="I244" s="90"/>
      <c r="J244" s="90"/>
      <c r="K244" s="89"/>
      <c r="L244" s="89"/>
      <c r="M244" s="89"/>
      <c r="N244" s="89"/>
      <c r="O244" s="89"/>
      <c r="P244" s="89"/>
      <c r="Q244" s="89"/>
      <c r="R244" s="89"/>
      <c r="S244" s="89"/>
      <c r="T244" s="227"/>
      <c r="U244" s="432" t="s">
        <v>86</v>
      </c>
      <c r="V244" s="433" t="s">
        <v>87</v>
      </c>
      <c r="W244" s="432" t="s">
        <v>86</v>
      </c>
      <c r="X244" s="433" t="s">
        <v>87</v>
      </c>
      <c r="Y244" s="184"/>
      <c r="Z244" s="184"/>
      <c r="AA244" s="184"/>
      <c r="AB244" s="184"/>
      <c r="AC244" s="184"/>
      <c r="AD244" s="184"/>
      <c r="AE244" s="184"/>
      <c r="AF244" s="184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</row>
    <row r="245" spans="1:63" s="154" customFormat="1">
      <c r="A245" s="90"/>
      <c r="B245" s="90"/>
      <c r="C245" s="114"/>
      <c r="D245" s="113"/>
      <c r="E245" s="114"/>
      <c r="F245" s="114"/>
      <c r="G245" s="114"/>
      <c r="H245" s="90"/>
      <c r="I245" s="90"/>
      <c r="J245" s="90"/>
      <c r="K245" s="89"/>
      <c r="L245" s="89"/>
      <c r="M245" s="89"/>
      <c r="N245" s="89"/>
      <c r="O245" s="89"/>
      <c r="P245" s="89"/>
      <c r="Q245" s="89"/>
      <c r="R245" s="89"/>
      <c r="S245" s="89"/>
      <c r="T245" s="227"/>
      <c r="U245" s="434">
        <v>6005</v>
      </c>
      <c r="V245" s="434">
        <v>1211</v>
      </c>
      <c r="W245" s="434">
        <v>8001</v>
      </c>
      <c r="X245" s="434">
        <v>3362</v>
      </c>
      <c r="Y245" s="184"/>
      <c r="Z245" s="184"/>
      <c r="AA245" s="184"/>
      <c r="AB245" s="184"/>
      <c r="AC245" s="184"/>
      <c r="AD245" s="184"/>
      <c r="AE245" s="184"/>
      <c r="AF245" s="184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</row>
    <row r="246" spans="1:63" s="154" customFormat="1">
      <c r="A246" s="90"/>
      <c r="B246" s="90"/>
      <c r="C246" s="114"/>
      <c r="D246" s="113"/>
      <c r="E246" s="114"/>
      <c r="F246" s="114"/>
      <c r="G246" s="114"/>
      <c r="H246" s="90"/>
      <c r="I246" s="90"/>
      <c r="J246" s="90"/>
      <c r="K246" s="89"/>
      <c r="L246" s="89"/>
      <c r="M246" s="89"/>
      <c r="N246" s="89"/>
      <c r="O246" s="89"/>
      <c r="P246" s="89"/>
      <c r="Q246" s="89"/>
      <c r="R246" s="89"/>
      <c r="S246" s="89"/>
      <c r="T246" s="227"/>
      <c r="U246" s="432" t="s">
        <v>86</v>
      </c>
      <c r="V246" s="433" t="s">
        <v>87</v>
      </c>
      <c r="W246" s="432" t="s">
        <v>86</v>
      </c>
      <c r="X246" s="433" t="s">
        <v>87</v>
      </c>
      <c r="Y246" s="184"/>
      <c r="Z246" s="184"/>
      <c r="AA246" s="184"/>
      <c r="AB246" s="184"/>
      <c r="AC246" s="184"/>
      <c r="AD246" s="184"/>
      <c r="AE246" s="184"/>
      <c r="AF246" s="184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</row>
    <row r="247" spans="1:63" s="154" customFormat="1">
      <c r="A247" s="90"/>
      <c r="B247" s="90"/>
      <c r="C247" s="114"/>
      <c r="D247" s="113"/>
      <c r="E247" s="114"/>
      <c r="F247" s="114"/>
      <c r="G247" s="114"/>
      <c r="H247" s="90"/>
      <c r="I247" s="90"/>
      <c r="J247" s="90"/>
      <c r="K247" s="89"/>
      <c r="L247" s="89"/>
      <c r="M247" s="89"/>
      <c r="N247" s="89"/>
      <c r="O247" s="89"/>
      <c r="P247" s="89"/>
      <c r="Q247" s="89"/>
      <c r="R247" s="89"/>
      <c r="S247" s="89"/>
      <c r="T247" s="227"/>
      <c r="U247" s="434">
        <v>6005</v>
      </c>
      <c r="V247" s="434">
        <v>2121</v>
      </c>
      <c r="W247" s="434">
        <v>6005</v>
      </c>
      <c r="X247" s="434">
        <v>3362</v>
      </c>
      <c r="Y247" s="184"/>
      <c r="Z247" s="184"/>
      <c r="AA247" s="184"/>
      <c r="AB247" s="184"/>
      <c r="AC247" s="184"/>
      <c r="AD247" s="184"/>
      <c r="AE247" s="184"/>
      <c r="AF247" s="184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</row>
    <row r="248" spans="1:63" s="154" customFormat="1">
      <c r="A248" s="90"/>
      <c r="B248" s="90"/>
      <c r="C248" s="114"/>
      <c r="D248" s="113"/>
      <c r="E248" s="114"/>
      <c r="F248" s="114"/>
      <c r="G248" s="114"/>
      <c r="H248" s="90"/>
      <c r="I248" s="90"/>
      <c r="J248" s="90"/>
      <c r="K248" s="89"/>
      <c r="L248" s="89"/>
      <c r="M248" s="89"/>
      <c r="N248" s="89"/>
      <c r="O248" s="89"/>
      <c r="P248" s="89"/>
      <c r="Q248" s="89"/>
      <c r="R248" s="89"/>
      <c r="S248" s="89"/>
      <c r="T248" s="227"/>
      <c r="U248" s="432" t="s">
        <v>86</v>
      </c>
      <c r="V248" s="433" t="s">
        <v>87</v>
      </c>
      <c r="W248" s="432" t="s">
        <v>86</v>
      </c>
      <c r="X248" s="433" t="s">
        <v>87</v>
      </c>
      <c r="Y248" s="184"/>
      <c r="Z248" s="184"/>
      <c r="AA248" s="184"/>
      <c r="AB248" s="184"/>
      <c r="AC248" s="184"/>
      <c r="AD248" s="184"/>
      <c r="AE248" s="184"/>
      <c r="AF248" s="184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</row>
    <row r="249" spans="1:63" s="154" customFormat="1">
      <c r="A249" s="90"/>
      <c r="B249" s="90"/>
      <c r="C249" s="114"/>
      <c r="D249" s="113"/>
      <c r="E249" s="114"/>
      <c r="F249" s="114"/>
      <c r="G249" s="114"/>
      <c r="H249" s="90"/>
      <c r="I249" s="90"/>
      <c r="J249" s="90"/>
      <c r="K249" s="89"/>
      <c r="L249" s="89"/>
      <c r="M249" s="89"/>
      <c r="N249" s="89"/>
      <c r="O249" s="89"/>
      <c r="P249" s="89"/>
      <c r="Q249" s="89"/>
      <c r="R249" s="89"/>
      <c r="S249" s="89"/>
      <c r="T249" s="227"/>
      <c r="U249" s="434">
        <v>6005</v>
      </c>
      <c r="V249" s="434">
        <v>4451</v>
      </c>
      <c r="W249" s="434">
        <v>9001</v>
      </c>
      <c r="X249" s="434">
        <v>1211</v>
      </c>
      <c r="Y249" s="184"/>
      <c r="Z249" s="184"/>
      <c r="AA249" s="184"/>
      <c r="AB249" s="184"/>
      <c r="AC249" s="184"/>
      <c r="AD249" s="184"/>
      <c r="AE249" s="184"/>
      <c r="AF249" s="184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</row>
    <row r="250" spans="1:63" s="154" customFormat="1">
      <c r="A250" s="90"/>
      <c r="B250" s="90"/>
      <c r="C250" s="114"/>
      <c r="D250" s="113"/>
      <c r="E250" s="114"/>
      <c r="F250" s="114"/>
      <c r="G250" s="114"/>
      <c r="H250" s="90"/>
      <c r="I250" s="90"/>
      <c r="J250" s="90"/>
      <c r="K250" s="89"/>
      <c r="L250" s="89"/>
      <c r="M250" s="89"/>
      <c r="N250" s="89"/>
      <c r="O250" s="89"/>
      <c r="P250" s="89"/>
      <c r="Q250" s="89"/>
      <c r="R250" s="89"/>
      <c r="S250" s="89"/>
      <c r="T250" s="227"/>
      <c r="U250" s="432" t="s">
        <v>86</v>
      </c>
      <c r="V250" s="433" t="s">
        <v>87</v>
      </c>
      <c r="W250" s="432" t="s">
        <v>86</v>
      </c>
      <c r="X250" s="433" t="s">
        <v>87</v>
      </c>
      <c r="Y250" s="184"/>
      <c r="Z250" s="184"/>
      <c r="AA250" s="184"/>
      <c r="AB250" s="184"/>
      <c r="AC250" s="184"/>
      <c r="AD250" s="184"/>
      <c r="AE250" s="184"/>
      <c r="AF250" s="184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</row>
    <row r="251" spans="1:63" s="154" customFormat="1">
      <c r="A251" s="90"/>
      <c r="B251" s="90"/>
      <c r="C251" s="114"/>
      <c r="D251" s="113"/>
      <c r="E251" s="114"/>
      <c r="F251" s="114"/>
      <c r="G251" s="114"/>
      <c r="H251" s="90"/>
      <c r="I251" s="90"/>
      <c r="J251" s="90"/>
      <c r="K251" s="89"/>
      <c r="L251" s="89"/>
      <c r="M251" s="89"/>
      <c r="N251" s="89"/>
      <c r="O251" s="89"/>
      <c r="P251" s="89"/>
      <c r="Q251" s="89"/>
      <c r="R251" s="89"/>
      <c r="S251" s="89"/>
      <c r="T251" s="227"/>
      <c r="U251" s="434">
        <v>6006</v>
      </c>
      <c r="V251" s="434">
        <v>2151</v>
      </c>
      <c r="W251" s="434">
        <v>9001</v>
      </c>
      <c r="X251" s="434">
        <v>3722</v>
      </c>
      <c r="Y251" s="184"/>
      <c r="Z251" s="184"/>
      <c r="AA251" s="184"/>
      <c r="AB251" s="184"/>
      <c r="AC251" s="184"/>
      <c r="AD251" s="184"/>
      <c r="AE251" s="184"/>
      <c r="AF251" s="184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</row>
    <row r="252" spans="1:63" s="154" customFormat="1">
      <c r="A252" s="90"/>
      <c r="B252" s="90"/>
      <c r="C252" s="114"/>
      <c r="D252" s="113"/>
      <c r="E252" s="114"/>
      <c r="F252" s="114"/>
      <c r="G252" s="114"/>
      <c r="H252" s="90"/>
      <c r="I252" s="90"/>
      <c r="J252" s="90"/>
      <c r="K252" s="89"/>
      <c r="L252" s="89"/>
      <c r="M252" s="89"/>
      <c r="N252" s="89"/>
      <c r="O252" s="89"/>
      <c r="P252" s="89"/>
      <c r="Q252" s="89"/>
      <c r="R252" s="89"/>
      <c r="S252" s="89"/>
      <c r="T252" s="227"/>
      <c r="U252" s="432" t="s">
        <v>86</v>
      </c>
      <c r="V252" s="433" t="s">
        <v>87</v>
      </c>
      <c r="W252" s="432" t="s">
        <v>86</v>
      </c>
      <c r="X252" s="433" t="s">
        <v>87</v>
      </c>
      <c r="Y252" s="184"/>
      <c r="Z252" s="184"/>
      <c r="AA252" s="184"/>
      <c r="AB252" s="184"/>
      <c r="AC252" s="184"/>
      <c r="AD252" s="184"/>
      <c r="AE252" s="184"/>
      <c r="AF252" s="184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</row>
    <row r="253" spans="1:63" s="154" customFormat="1">
      <c r="A253" s="90"/>
      <c r="B253" s="90"/>
      <c r="C253" s="114"/>
      <c r="D253" s="113"/>
      <c r="E253" s="114"/>
      <c r="F253" s="114"/>
      <c r="G253" s="114"/>
      <c r="H253" s="90"/>
      <c r="I253" s="90"/>
      <c r="J253" s="90"/>
      <c r="K253" s="89"/>
      <c r="L253" s="89"/>
      <c r="M253" s="89"/>
      <c r="N253" s="89"/>
      <c r="O253" s="89"/>
      <c r="P253" s="89"/>
      <c r="Q253" s="89"/>
      <c r="R253" s="89"/>
      <c r="S253" s="89"/>
      <c r="T253" s="227"/>
      <c r="U253" s="434">
        <v>6006</v>
      </c>
      <c r="V253" s="434">
        <v>2211</v>
      </c>
      <c r="W253" s="434">
        <v>9001</v>
      </c>
      <c r="X253" s="434">
        <v>3831</v>
      </c>
      <c r="Y253" s="184"/>
      <c r="Z253" s="184"/>
      <c r="AA253" s="184"/>
      <c r="AB253" s="184"/>
      <c r="AC253" s="184"/>
      <c r="AD253" s="184"/>
      <c r="AE253" s="184"/>
      <c r="AF253" s="184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</row>
    <row r="254" spans="1:63" s="154" customFormat="1">
      <c r="A254" s="90"/>
      <c r="B254" s="90"/>
      <c r="C254" s="114"/>
      <c r="D254" s="113"/>
      <c r="E254" s="114"/>
      <c r="F254" s="114"/>
      <c r="G254" s="114"/>
      <c r="H254" s="90"/>
      <c r="I254" s="90"/>
      <c r="J254" s="90"/>
      <c r="K254" s="89"/>
      <c r="L254" s="89"/>
      <c r="M254" s="89"/>
      <c r="N254" s="89"/>
      <c r="O254" s="89"/>
      <c r="P254" s="89"/>
      <c r="Q254" s="89"/>
      <c r="R254" s="89"/>
      <c r="S254" s="89"/>
      <c r="T254" s="227"/>
      <c r="U254" s="432" t="s">
        <v>86</v>
      </c>
      <c r="V254" s="433" t="s">
        <v>87</v>
      </c>
      <c r="W254" s="432" t="s">
        <v>86</v>
      </c>
      <c r="X254" s="433" t="s">
        <v>87</v>
      </c>
      <c r="Y254" s="184"/>
      <c r="Z254" s="184"/>
      <c r="AA254" s="184"/>
      <c r="AB254" s="184"/>
      <c r="AC254" s="184"/>
      <c r="AD254" s="184"/>
      <c r="AE254" s="184"/>
      <c r="AF254" s="184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</row>
    <row r="255" spans="1:63">
      <c r="T255" s="227"/>
      <c r="U255" s="434">
        <v>6006</v>
      </c>
      <c r="V255" s="434">
        <v>3722</v>
      </c>
      <c r="W255" s="434">
        <v>9001</v>
      </c>
      <c r="X255" s="434">
        <v>4451</v>
      </c>
    </row>
    <row r="256" spans="1:63">
      <c r="T256" s="227"/>
      <c r="U256" s="432" t="s">
        <v>86</v>
      </c>
      <c r="V256" s="433" t="s">
        <v>87</v>
      </c>
      <c r="W256" s="432" t="s">
        <v>86</v>
      </c>
      <c r="X256" s="433" t="s">
        <v>87</v>
      </c>
    </row>
    <row r="257" spans="1:63" s="154" customFormat="1">
      <c r="B257" s="90"/>
      <c r="C257" s="114"/>
      <c r="D257" s="113"/>
      <c r="E257" s="114"/>
      <c r="F257" s="114"/>
      <c r="G257" s="114"/>
      <c r="H257" s="90"/>
      <c r="I257" s="90"/>
      <c r="J257" s="90"/>
      <c r="K257" s="89"/>
      <c r="L257" s="89"/>
      <c r="M257" s="89"/>
      <c r="N257" s="89"/>
      <c r="O257" s="89"/>
      <c r="P257" s="89"/>
      <c r="Q257" s="89"/>
      <c r="R257" s="89"/>
      <c r="S257" s="89"/>
      <c r="T257" s="227"/>
      <c r="U257" s="434">
        <v>6006</v>
      </c>
      <c r="V257" s="434">
        <v>3831</v>
      </c>
      <c r="W257" s="434">
        <v>7002</v>
      </c>
      <c r="X257" s="434">
        <v>2151</v>
      </c>
      <c r="Y257" s="184"/>
      <c r="Z257" s="184"/>
      <c r="AA257" s="184"/>
      <c r="AB257" s="184"/>
      <c r="AC257" s="184"/>
      <c r="AD257" s="184"/>
      <c r="AE257" s="184"/>
      <c r="AF257" s="184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  <c r="BI257" s="90"/>
      <c r="BJ257" s="90"/>
      <c r="BK257" s="90"/>
    </row>
    <row r="258" spans="1:63">
      <c r="A258" s="154"/>
      <c r="T258" s="227"/>
      <c r="U258" s="432" t="s">
        <v>86</v>
      </c>
      <c r="V258" s="433" t="s">
        <v>87</v>
      </c>
      <c r="W258" s="432" t="s">
        <v>86</v>
      </c>
      <c r="X258" s="433" t="s">
        <v>87</v>
      </c>
    </row>
    <row r="259" spans="1:63" s="154" customFormat="1">
      <c r="B259" s="90"/>
      <c r="C259" s="114"/>
      <c r="D259" s="113"/>
      <c r="E259" s="114"/>
      <c r="F259" s="114"/>
      <c r="G259" s="114"/>
      <c r="H259" s="90"/>
      <c r="I259" s="90"/>
      <c r="J259" s="90"/>
      <c r="K259" s="89"/>
      <c r="L259" s="89"/>
      <c r="M259" s="89"/>
      <c r="N259" s="89"/>
      <c r="O259" s="89"/>
      <c r="P259" s="89"/>
      <c r="Q259" s="89"/>
      <c r="R259" s="89"/>
      <c r="S259" s="89"/>
      <c r="T259" s="227"/>
      <c r="U259" s="434">
        <v>8001</v>
      </c>
      <c r="V259" s="434">
        <v>3831</v>
      </c>
      <c r="W259" s="434">
        <v>9002</v>
      </c>
      <c r="X259" s="434">
        <v>2211</v>
      </c>
      <c r="Y259" s="184"/>
      <c r="Z259" s="184"/>
      <c r="AA259" s="184"/>
      <c r="AB259" s="184"/>
      <c r="AC259" s="184"/>
      <c r="AD259" s="184"/>
      <c r="AE259" s="184"/>
      <c r="AF259" s="184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  <c r="BI259" s="90"/>
      <c r="BJ259" s="90"/>
      <c r="BK259" s="90"/>
    </row>
    <row r="260" spans="1:63">
      <c r="A260" s="154"/>
      <c r="T260" s="227"/>
      <c r="U260" s="432" t="s">
        <v>86</v>
      </c>
      <c r="V260" s="433" t="s">
        <v>87</v>
      </c>
      <c r="W260" s="432" t="s">
        <v>86</v>
      </c>
      <c r="X260" s="433" t="s">
        <v>87</v>
      </c>
    </row>
    <row r="261" spans="1:63" s="154" customFormat="1">
      <c r="B261" s="90"/>
      <c r="C261" s="114"/>
      <c r="D261" s="113"/>
      <c r="E261" s="114"/>
      <c r="F261" s="114"/>
      <c r="G261" s="114"/>
      <c r="H261" s="90"/>
      <c r="I261" s="90"/>
      <c r="J261" s="90"/>
      <c r="K261" s="89"/>
      <c r="L261" s="89"/>
      <c r="M261" s="89"/>
      <c r="N261" s="89"/>
      <c r="O261" s="89"/>
      <c r="P261" s="89"/>
      <c r="Q261" s="89"/>
      <c r="R261" s="89"/>
      <c r="S261" s="89"/>
      <c r="T261" s="227"/>
      <c r="U261" s="434">
        <v>8002</v>
      </c>
      <c r="V261" s="434">
        <v>1211</v>
      </c>
      <c r="W261" s="434">
        <v>9002</v>
      </c>
      <c r="X261" s="434">
        <v>3722</v>
      </c>
      <c r="Y261" s="184"/>
      <c r="Z261" s="184"/>
      <c r="AA261" s="184"/>
      <c r="AB261" s="184"/>
      <c r="AC261" s="184"/>
      <c r="AD261" s="184"/>
      <c r="AE261" s="184"/>
      <c r="AF261" s="184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</row>
    <row r="262" spans="1:63">
      <c r="A262" s="154"/>
      <c r="T262" s="227"/>
      <c r="U262" s="432" t="s">
        <v>86</v>
      </c>
      <c r="V262" s="433" t="s">
        <v>87</v>
      </c>
      <c r="W262" s="432" t="s">
        <v>86</v>
      </c>
      <c r="X262" s="433" t="s">
        <v>87</v>
      </c>
    </row>
    <row r="263" spans="1:63" s="154" customFormat="1">
      <c r="B263" s="90"/>
      <c r="C263" s="114"/>
      <c r="D263" s="113"/>
      <c r="E263" s="114"/>
      <c r="F263" s="114"/>
      <c r="G263" s="114"/>
      <c r="H263" s="90"/>
      <c r="I263" s="90"/>
      <c r="J263" s="90"/>
      <c r="K263" s="89"/>
      <c r="L263" s="89"/>
      <c r="M263" s="89"/>
      <c r="N263" s="89"/>
      <c r="O263" s="89"/>
      <c r="P263" s="89"/>
      <c r="Q263" s="89"/>
      <c r="R263" s="89"/>
      <c r="S263" s="89"/>
      <c r="T263" s="227"/>
      <c r="U263" s="434">
        <v>8002</v>
      </c>
      <c r="V263" s="434">
        <v>3722</v>
      </c>
      <c r="W263" s="434">
        <v>9002</v>
      </c>
      <c r="X263" s="434">
        <v>3831</v>
      </c>
      <c r="Y263" s="184"/>
      <c r="Z263" s="184"/>
      <c r="AA263" s="184"/>
      <c r="AB263" s="184"/>
      <c r="AC263" s="184"/>
      <c r="AD263" s="184"/>
      <c r="AE263" s="184"/>
      <c r="AF263" s="184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</row>
    <row r="264" spans="1:63">
      <c r="A264" s="154"/>
      <c r="T264" s="227"/>
      <c r="U264" s="432" t="s">
        <v>86</v>
      </c>
      <c r="V264" s="433" t="s">
        <v>87</v>
      </c>
      <c r="W264" s="432" t="s">
        <v>86</v>
      </c>
      <c r="X264" s="433" t="s">
        <v>87</v>
      </c>
    </row>
    <row r="265" spans="1:63" s="154" customFormat="1">
      <c r="B265" s="90"/>
      <c r="C265" s="114"/>
      <c r="D265" s="113"/>
      <c r="E265" s="114"/>
      <c r="F265" s="114"/>
      <c r="G265" s="114"/>
      <c r="H265" s="90"/>
      <c r="I265" s="90"/>
      <c r="J265" s="90"/>
      <c r="K265" s="89"/>
      <c r="L265" s="89"/>
      <c r="M265" s="89"/>
      <c r="N265" s="89"/>
      <c r="O265" s="89"/>
      <c r="P265" s="89"/>
      <c r="Q265" s="89"/>
      <c r="R265" s="89"/>
      <c r="S265" s="89"/>
      <c r="T265" s="227"/>
      <c r="U265" s="434">
        <v>7001</v>
      </c>
      <c r="V265" s="434">
        <v>2151</v>
      </c>
      <c r="W265" s="434">
        <v>9003</v>
      </c>
      <c r="X265" s="434">
        <v>2211</v>
      </c>
      <c r="Y265" s="184"/>
      <c r="Z265" s="184"/>
      <c r="AA265" s="184"/>
      <c r="AB265" s="184"/>
      <c r="AC265" s="184"/>
      <c r="AD265" s="184"/>
      <c r="AE265" s="184"/>
      <c r="AF265" s="184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</row>
    <row r="266" spans="1:63">
      <c r="A266" s="154"/>
      <c r="T266" s="227"/>
      <c r="U266" s="432" t="s">
        <v>86</v>
      </c>
      <c r="V266" s="433" t="s">
        <v>87</v>
      </c>
      <c r="W266" s="432" t="s">
        <v>86</v>
      </c>
      <c r="X266" s="433" t="s">
        <v>87</v>
      </c>
    </row>
    <row r="267" spans="1:63" s="154" customFormat="1">
      <c r="B267" s="90"/>
      <c r="C267" s="114"/>
      <c r="D267" s="113"/>
      <c r="E267" s="114"/>
      <c r="F267" s="114"/>
      <c r="G267" s="114"/>
      <c r="H267" s="90"/>
      <c r="I267" s="90"/>
      <c r="J267" s="90"/>
      <c r="K267" s="89"/>
      <c r="L267" s="89"/>
      <c r="M267" s="89"/>
      <c r="N267" s="89"/>
      <c r="O267" s="89"/>
      <c r="P267" s="89"/>
      <c r="Q267" s="89"/>
      <c r="R267" s="89"/>
      <c r="S267" s="89"/>
      <c r="T267" s="227"/>
      <c r="U267" s="434">
        <v>9003</v>
      </c>
      <c r="V267" s="434">
        <v>3362</v>
      </c>
      <c r="W267" s="434">
        <v>9003</v>
      </c>
      <c r="X267" s="434">
        <v>3722</v>
      </c>
      <c r="Y267" s="184"/>
      <c r="Z267" s="184"/>
      <c r="AA267" s="184"/>
      <c r="AB267" s="184"/>
      <c r="AC267" s="184"/>
      <c r="AD267" s="184"/>
      <c r="AE267" s="184"/>
      <c r="AF267" s="184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</row>
    <row r="268" spans="1:63">
      <c r="A268" s="154"/>
      <c r="T268" s="227"/>
      <c r="U268" s="432" t="s">
        <v>86</v>
      </c>
      <c r="V268" s="433" t="s">
        <v>87</v>
      </c>
      <c r="W268" s="432" t="s">
        <v>86</v>
      </c>
      <c r="X268" s="433" t="s">
        <v>87</v>
      </c>
    </row>
    <row r="269" spans="1:63" s="154" customFormat="1">
      <c r="B269" s="90"/>
      <c r="C269" s="114"/>
      <c r="D269" s="113"/>
      <c r="E269" s="114"/>
      <c r="F269" s="114"/>
      <c r="G269" s="114"/>
      <c r="H269" s="90"/>
      <c r="I269" s="90"/>
      <c r="J269" s="90"/>
      <c r="K269" s="89"/>
      <c r="L269" s="89"/>
      <c r="M269" s="89"/>
      <c r="N269" s="89"/>
      <c r="O269" s="89"/>
      <c r="P269" s="89"/>
      <c r="Q269" s="89"/>
      <c r="R269" s="89"/>
      <c r="S269" s="89"/>
      <c r="T269" s="227"/>
      <c r="U269" s="434">
        <v>9003</v>
      </c>
      <c r="V269" s="434">
        <v>3831</v>
      </c>
      <c r="W269" s="434">
        <v>9003</v>
      </c>
      <c r="X269" s="434">
        <v>4411</v>
      </c>
      <c r="Y269" s="184"/>
      <c r="Z269" s="184"/>
      <c r="AA269" s="184"/>
      <c r="AB269" s="184"/>
      <c r="AC269" s="184"/>
      <c r="AD269" s="184"/>
      <c r="AE269" s="184"/>
      <c r="AF269" s="184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  <c r="BI269" s="90"/>
      <c r="BJ269" s="90"/>
      <c r="BK269" s="90"/>
    </row>
    <row r="270" spans="1:63">
      <c r="A270" s="154"/>
      <c r="T270" s="227"/>
      <c r="U270" s="432" t="s">
        <v>86</v>
      </c>
      <c r="V270" s="433" t="s">
        <v>87</v>
      </c>
      <c r="W270" s="432" t="s">
        <v>86</v>
      </c>
      <c r="X270" s="433" t="s">
        <v>87</v>
      </c>
      <c r="Y270" s="432" t="s">
        <v>86</v>
      </c>
      <c r="Z270" s="433" t="s">
        <v>87</v>
      </c>
    </row>
    <row r="271" spans="1:63" s="154" customFormat="1">
      <c r="B271" s="90"/>
      <c r="C271" s="114"/>
      <c r="D271" s="113"/>
      <c r="E271" s="114"/>
      <c r="F271" s="114"/>
      <c r="G271" s="114"/>
      <c r="H271" s="90"/>
      <c r="I271" s="90"/>
      <c r="J271" s="90"/>
      <c r="K271" s="89"/>
      <c r="L271" s="89"/>
      <c r="M271" s="89"/>
      <c r="N271" s="89"/>
      <c r="O271" s="89"/>
      <c r="P271" s="89"/>
      <c r="Q271" s="89"/>
      <c r="R271" s="89"/>
      <c r="S271" s="89"/>
      <c r="T271" s="227"/>
      <c r="U271" s="434">
        <v>9003</v>
      </c>
      <c r="V271" s="434">
        <v>2151</v>
      </c>
      <c r="W271" s="434">
        <v>7001</v>
      </c>
      <c r="X271" s="434">
        <v>3831</v>
      </c>
      <c r="Y271" s="434">
        <v>7001</v>
      </c>
      <c r="Z271" s="434">
        <v>3341</v>
      </c>
      <c r="AA271" s="184"/>
      <c r="AB271" s="184"/>
      <c r="AC271" s="184"/>
      <c r="AD271" s="184"/>
      <c r="AE271" s="184"/>
      <c r="AF271" s="184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  <c r="BI271" s="90"/>
      <c r="BJ271" s="90"/>
      <c r="BK271" s="90"/>
    </row>
    <row r="272" spans="1:63">
      <c r="A272" s="154"/>
      <c r="T272" s="227"/>
      <c r="U272" s="233"/>
      <c r="V272" s="225"/>
    </row>
    <row r="273" spans="1:63">
      <c r="A273" s="154"/>
      <c r="T273" s="227"/>
      <c r="U273" s="233"/>
      <c r="V273" s="225"/>
    </row>
    <row r="274" spans="1:63" s="154" customFormat="1" ht="10.5" customHeight="1">
      <c r="B274" s="90"/>
      <c r="C274" s="114"/>
      <c r="D274" s="113"/>
      <c r="E274" s="114"/>
      <c r="F274" s="114"/>
      <c r="G274" s="114"/>
      <c r="H274" s="90"/>
      <c r="I274" s="90"/>
      <c r="J274" s="90"/>
      <c r="K274" s="89"/>
      <c r="L274" s="89"/>
      <c r="M274" s="89"/>
      <c r="N274" s="89"/>
      <c r="O274" s="89"/>
      <c r="P274" s="89"/>
      <c r="Q274" s="89"/>
      <c r="R274" s="89"/>
      <c r="S274" s="89"/>
      <c r="T274" s="227"/>
      <c r="U274" s="233"/>
      <c r="V274" s="225"/>
      <c r="W274" s="225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</row>
    <row r="275" spans="1:63">
      <c r="A275" s="154"/>
      <c r="T275" s="227"/>
      <c r="U275" s="233"/>
      <c r="V275" s="225"/>
    </row>
    <row r="276" spans="1:63">
      <c r="A276" s="154"/>
      <c r="T276" s="227"/>
      <c r="U276" s="233"/>
      <c r="V276" s="225"/>
    </row>
    <row r="277" spans="1:63">
      <c r="A277" s="154"/>
      <c r="T277" s="227"/>
      <c r="U277" s="233"/>
      <c r="V277" s="225"/>
    </row>
    <row r="278" spans="1:63">
      <c r="A278" s="154"/>
      <c r="T278" s="227"/>
      <c r="U278" s="233"/>
      <c r="V278" s="225"/>
    </row>
    <row r="279" spans="1:63" s="154" customFormat="1">
      <c r="B279" s="90"/>
      <c r="C279" s="114"/>
      <c r="D279" s="113"/>
      <c r="E279" s="114"/>
      <c r="F279" s="114"/>
      <c r="G279" s="114"/>
      <c r="H279" s="90"/>
      <c r="I279" s="90"/>
      <c r="J279" s="90"/>
      <c r="K279" s="89"/>
      <c r="L279" s="89"/>
      <c r="M279" s="89"/>
      <c r="N279" s="89"/>
      <c r="O279" s="89"/>
      <c r="P279" s="89"/>
      <c r="Q279" s="89"/>
      <c r="R279" s="89"/>
      <c r="S279" s="89"/>
      <c r="T279" s="227"/>
      <c r="U279" s="233"/>
      <c r="V279" s="225"/>
      <c r="W279" s="225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</row>
    <row r="280" spans="1:63" s="154" customFormat="1">
      <c r="B280" s="90"/>
      <c r="C280" s="114"/>
      <c r="D280" s="113"/>
      <c r="E280" s="114"/>
      <c r="F280" s="114"/>
      <c r="G280" s="114"/>
      <c r="H280" s="90"/>
      <c r="I280" s="90"/>
      <c r="J280" s="90"/>
      <c r="K280" s="89"/>
      <c r="L280" s="89"/>
      <c r="M280" s="89"/>
      <c r="N280" s="89"/>
      <c r="O280" s="89"/>
      <c r="P280" s="89"/>
      <c r="Q280" s="89"/>
      <c r="R280" s="89"/>
      <c r="S280" s="89"/>
      <c r="T280" s="227"/>
      <c r="U280" s="233"/>
      <c r="V280" s="225"/>
      <c r="W280" s="225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</row>
    <row r="281" spans="1:63">
      <c r="T281" s="227"/>
      <c r="U281" s="233"/>
      <c r="V281" s="225"/>
    </row>
    <row r="282" spans="1:63" s="154" customFormat="1">
      <c r="A282" s="90"/>
      <c r="B282" s="90"/>
      <c r="C282" s="114"/>
      <c r="D282" s="113"/>
      <c r="E282" s="114"/>
      <c r="F282" s="114"/>
      <c r="G282" s="114"/>
      <c r="H282" s="90"/>
      <c r="I282" s="90"/>
      <c r="J282" s="90"/>
      <c r="K282" s="89"/>
      <c r="L282" s="89"/>
      <c r="M282" s="89"/>
      <c r="N282" s="89"/>
      <c r="O282" s="89"/>
      <c r="P282" s="89"/>
      <c r="Q282" s="89"/>
      <c r="R282" s="89"/>
      <c r="S282" s="89"/>
      <c r="T282" s="227"/>
      <c r="U282" s="233"/>
      <c r="V282" s="225"/>
      <c r="W282" s="225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</row>
    <row r="283" spans="1:63">
      <c r="A283" s="154"/>
      <c r="T283" s="227"/>
      <c r="U283" s="233"/>
      <c r="V283" s="225"/>
    </row>
    <row r="284" spans="1:63">
      <c r="T284" s="227"/>
      <c r="U284" s="233"/>
      <c r="V284" s="225"/>
    </row>
    <row r="285" spans="1:63">
      <c r="A285" s="154"/>
      <c r="T285" s="227"/>
      <c r="U285" s="233"/>
      <c r="V285" s="225"/>
    </row>
    <row r="286" spans="1:63">
      <c r="R286" s="89">
        <v>128131.21</v>
      </c>
      <c r="T286" s="227"/>
      <c r="U286" s="233"/>
      <c r="V286" s="225"/>
    </row>
    <row r="287" spans="1:63">
      <c r="A287" s="154"/>
      <c r="R287" s="89">
        <v>62225.08</v>
      </c>
      <c r="T287" s="227"/>
      <c r="U287" s="233"/>
      <c r="V287" s="225"/>
    </row>
    <row r="288" spans="1:63">
      <c r="R288" s="89">
        <f>+R286-R287</f>
        <v>65906.13</v>
      </c>
      <c r="T288" s="227"/>
      <c r="U288" s="233"/>
      <c r="V288" s="225"/>
    </row>
    <row r="289" spans="1:22">
      <c r="A289" s="154"/>
      <c r="T289" s="227"/>
      <c r="U289" s="233"/>
      <c r="V289" s="225"/>
    </row>
    <row r="290" spans="1:22">
      <c r="T290" s="227"/>
      <c r="U290" s="233"/>
      <c r="V290" s="225"/>
    </row>
    <row r="291" spans="1:22">
      <c r="A291" s="154"/>
      <c r="T291" s="227"/>
      <c r="U291" s="233"/>
      <c r="V291" s="225"/>
    </row>
    <row r="292" spans="1:22">
      <c r="T292" s="227"/>
      <c r="U292" s="233"/>
      <c r="V292" s="225"/>
    </row>
    <row r="293" spans="1:22">
      <c r="A293" s="154"/>
      <c r="T293" s="227"/>
      <c r="U293" s="233"/>
      <c r="V293" s="225"/>
    </row>
    <row r="294" spans="1:22">
      <c r="T294" s="227"/>
      <c r="U294" s="233"/>
      <c r="V294" s="225"/>
    </row>
    <row r="295" spans="1:22">
      <c r="A295" s="154"/>
      <c r="T295" s="227"/>
      <c r="U295" s="233"/>
      <c r="V295" s="225"/>
    </row>
    <row r="296" spans="1:22">
      <c r="T296" s="227"/>
      <c r="U296" s="233"/>
      <c r="V296" s="225"/>
    </row>
    <row r="297" spans="1:22">
      <c r="A297" s="154"/>
      <c r="T297" s="227"/>
      <c r="V297" s="225"/>
    </row>
    <row r="298" spans="1:22">
      <c r="T298" s="227"/>
    </row>
    <row r="299" spans="1:22">
      <c r="T299" s="227"/>
      <c r="V299" s="225"/>
    </row>
    <row r="300" spans="1:22">
      <c r="A300" s="154"/>
      <c r="T300" s="227"/>
    </row>
    <row r="301" spans="1:22">
      <c r="T301" s="227"/>
      <c r="V301" s="225"/>
    </row>
    <row r="302" spans="1:22">
      <c r="T302" s="227"/>
    </row>
    <row r="303" spans="1:22">
      <c r="T303" s="227"/>
    </row>
    <row r="304" spans="1:22">
      <c r="T304" s="227"/>
      <c r="V304" s="225"/>
    </row>
    <row r="305" spans="1:20">
      <c r="A305" s="154"/>
      <c r="T305" s="227"/>
    </row>
    <row r="306" spans="1:20">
      <c r="A306" s="154"/>
    </row>
    <row r="308" spans="1:20">
      <c r="A308" s="154"/>
    </row>
  </sheetData>
  <autoFilter ref="B6:R272"/>
  <mergeCells count="6">
    <mergeCell ref="C163:E163"/>
    <mergeCell ref="C149:D149"/>
    <mergeCell ref="B1:R1"/>
    <mergeCell ref="B2:R2"/>
    <mergeCell ref="B3:R3"/>
    <mergeCell ref="C146:E146"/>
  </mergeCells>
  <printOptions horizontalCentered="1"/>
  <pageMargins left="0.27559055118110237" right="0.15748031496062992" top="0.39370078740157483" bottom="0.43307086614173229" header="0.31496062992125984" footer="0.31496062992125984"/>
  <pageSetup scale="68" fitToWidth="0" fitToHeight="0" orientation="landscape" horizontalDpi="300" verticalDpi="300" r:id="rId1"/>
  <headerFooter>
    <oddFooter>&amp;R&amp;P de &amp;N</oddFooter>
  </headerFooter>
  <rowBreaks count="3" manualBreakCount="3">
    <brk id="20" max="17" man="1"/>
    <brk id="107" max="17" man="1"/>
    <brk id="141" max="17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U304"/>
  <sheetViews>
    <sheetView view="pageBreakPreview" zoomScale="91" zoomScaleNormal="90" zoomScaleSheetLayoutView="91" workbookViewId="0">
      <pane xSplit="2" ySplit="4" topLeftCell="G137" activePane="bottomRight" state="frozen"/>
      <selection activeCell="I26" sqref="I26"/>
      <selection pane="topRight" activeCell="I26" sqref="I26"/>
      <selection pane="bottomLeft" activeCell="I26" sqref="I26"/>
      <selection pane="bottomRight" activeCell="L137" sqref="L137"/>
    </sheetView>
  </sheetViews>
  <sheetFormatPr baseColWidth="10" defaultColWidth="11.41796875" defaultRowHeight="12.6"/>
  <cols>
    <col min="1" max="1" width="8.5234375" style="26" customWidth="1"/>
    <col min="2" max="2" width="53.20703125" style="25" customWidth="1"/>
    <col min="3" max="3" width="15.41796875" style="47" customWidth="1"/>
    <col min="4" max="4" width="15.5234375" style="47" customWidth="1"/>
    <col min="5" max="5" width="13.68359375" style="125" customWidth="1"/>
    <col min="6" max="6" width="15.1015625" style="47" customWidth="1"/>
    <col min="7" max="7" width="15" style="47" customWidth="1"/>
    <col min="8" max="8" width="15" style="127" customWidth="1"/>
    <col min="9" max="10" width="13.68359375" style="47" customWidth="1"/>
    <col min="11" max="11" width="16.41796875" style="47" customWidth="1"/>
    <col min="12" max="12" width="17.41796875" style="47" customWidth="1"/>
    <col min="13" max="13" width="17.41796875" style="25" customWidth="1"/>
    <col min="14" max="14" width="16.1015625" style="120" customWidth="1"/>
    <col min="15" max="15" width="17.68359375" style="148" customWidth="1"/>
    <col min="16" max="16" width="14.5234375" style="148" customWidth="1"/>
    <col min="17" max="17" width="17" style="145" customWidth="1"/>
    <col min="18" max="18" width="11.41796875" style="146" customWidth="1"/>
    <col min="19" max="19" width="11.41796875" style="146"/>
    <col min="20" max="20" width="13.1015625" style="146" bestFit="1" customWidth="1"/>
    <col min="21" max="16384" width="11.41796875" style="25"/>
  </cols>
  <sheetData>
    <row r="1" spans="1:21" ht="17.399999999999999">
      <c r="A1" s="1230" t="s">
        <v>1128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1230"/>
      <c r="O1" s="130"/>
      <c r="P1" s="130"/>
    </row>
    <row r="2" spans="1:21" ht="17.399999999999999">
      <c r="A2" s="1233" t="s">
        <v>1562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264"/>
      <c r="P2" s="130"/>
    </row>
    <row r="3" spans="1:21" ht="17.399999999999999">
      <c r="A3" s="1231" t="s">
        <v>1910</v>
      </c>
      <c r="B3" s="1231"/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302"/>
      <c r="P3" s="302"/>
      <c r="Q3" s="302"/>
    </row>
    <row r="4" spans="1:21" ht="89.7" customHeight="1">
      <c r="A4" s="258" t="s">
        <v>128</v>
      </c>
      <c r="B4" s="259" t="s">
        <v>139</v>
      </c>
      <c r="C4" s="259" t="s">
        <v>511</v>
      </c>
      <c r="D4" s="259" t="s">
        <v>512</v>
      </c>
      <c r="E4" s="259" t="s">
        <v>513</v>
      </c>
      <c r="F4" s="259" t="s">
        <v>130</v>
      </c>
      <c r="G4" s="621" t="s">
        <v>1921</v>
      </c>
      <c r="H4" s="259" t="s">
        <v>510</v>
      </c>
      <c r="I4" s="259" t="s">
        <v>514</v>
      </c>
      <c r="J4" s="259" t="s">
        <v>1450</v>
      </c>
      <c r="K4" s="259" t="s">
        <v>515</v>
      </c>
      <c r="L4" s="259" t="s">
        <v>516</v>
      </c>
      <c r="M4" s="259" t="s">
        <v>1451</v>
      </c>
      <c r="N4" s="583" t="s">
        <v>1560</v>
      </c>
      <c r="O4" s="147"/>
      <c r="P4" s="147"/>
    </row>
    <row r="5" spans="1:21" ht="23.25" customHeight="1">
      <c r="A5" s="27">
        <v>1000</v>
      </c>
      <c r="B5" s="382" t="s">
        <v>140</v>
      </c>
      <c r="C5" s="117"/>
      <c r="D5" s="117"/>
      <c r="E5" s="383"/>
      <c r="F5" s="117"/>
      <c r="G5" s="117"/>
      <c r="H5" s="384"/>
      <c r="I5" s="117"/>
      <c r="J5" s="117"/>
      <c r="K5" s="117"/>
      <c r="L5" s="117"/>
      <c r="M5" s="117"/>
      <c r="N5" s="117"/>
      <c r="P5" s="148" t="s">
        <v>619</v>
      </c>
      <c r="Q5" s="145" t="e">
        <f>SUM(Q7:Q110)</f>
        <v>#REF!</v>
      </c>
      <c r="R5" s="145">
        <f>+Balanza!I66</f>
        <v>0</v>
      </c>
      <c r="S5" s="145" t="e">
        <f>SUM(Q5:R5)</f>
        <v>#REF!</v>
      </c>
      <c r="U5" s="28"/>
    </row>
    <row r="6" spans="1:21" s="847" customFormat="1" ht="34.5" customHeight="1">
      <c r="A6" s="841">
        <v>1100</v>
      </c>
      <c r="B6" s="902" t="s">
        <v>141</v>
      </c>
      <c r="C6" s="906">
        <f t="shared" ref="C6:N6" si="0">+C7</f>
        <v>21190027.920000002</v>
      </c>
      <c r="D6" s="906">
        <f t="shared" si="0"/>
        <v>0</v>
      </c>
      <c r="E6" s="906">
        <f t="shared" si="0"/>
        <v>543213.27</v>
      </c>
      <c r="F6" s="906">
        <f t="shared" si="0"/>
        <v>20646814.650000002</v>
      </c>
      <c r="G6" s="906">
        <f t="shared" si="0"/>
        <v>20646814.649999999</v>
      </c>
      <c r="H6" s="906">
        <f t="shared" si="0"/>
        <v>20646814.649999999</v>
      </c>
      <c r="I6" s="906">
        <f t="shared" si="0"/>
        <v>20646814.649999999</v>
      </c>
      <c r="J6" s="906">
        <f t="shared" si="0"/>
        <v>0</v>
      </c>
      <c r="K6" s="906">
        <f t="shared" si="0"/>
        <v>20646814.649999999</v>
      </c>
      <c r="L6" s="906">
        <f t="shared" si="0"/>
        <v>20646814.649999999</v>
      </c>
      <c r="M6" s="904">
        <f t="shared" si="0"/>
        <v>0</v>
      </c>
      <c r="N6" s="904">
        <f t="shared" si="0"/>
        <v>0</v>
      </c>
      <c r="O6" s="894"/>
      <c r="P6" s="894"/>
      <c r="Q6" s="895"/>
      <c r="R6" s="850"/>
      <c r="S6" s="850"/>
      <c r="T6" s="850"/>
      <c r="U6" s="923"/>
    </row>
    <row r="7" spans="1:21" s="90" customFormat="1" ht="18.75" customHeight="1">
      <c r="A7" s="887">
        <v>1131</v>
      </c>
      <c r="B7" s="888" t="s">
        <v>283</v>
      </c>
      <c r="C7" s="138">
        <f>+'P POR EJERCER '!E53</f>
        <v>21190027.920000002</v>
      </c>
      <c r="D7" s="138">
        <f>+'P POR EJERCER '!F53</f>
        <v>0</v>
      </c>
      <c r="E7" s="138">
        <f>+'P POR EJERCER '!G53</f>
        <v>543213.27</v>
      </c>
      <c r="F7" s="138">
        <f>+C7+D7-E7</f>
        <v>20646814.650000002</v>
      </c>
      <c r="G7" s="138">
        <f>+'P POR EJERCER '!I53</f>
        <v>20646814.649999999</v>
      </c>
      <c r="H7" s="138">
        <f>+'P POR EJERCER '!J53</f>
        <v>20646814.649999999</v>
      </c>
      <c r="I7" s="138">
        <f>+'P POR EJERCER '!K53</f>
        <v>20646814.649999999</v>
      </c>
      <c r="J7" s="931">
        <f>+H7-I7</f>
        <v>0</v>
      </c>
      <c r="K7" s="931">
        <f>+'P POR EJERCER '!M53</f>
        <v>20646814.649999999</v>
      </c>
      <c r="L7" s="931">
        <f>+'P POR EJERCER '!O53</f>
        <v>20646814.649999999</v>
      </c>
      <c r="M7" s="890">
        <f>+F7-H7</f>
        <v>0</v>
      </c>
      <c r="N7" s="889">
        <f>+F7-I7</f>
        <v>0</v>
      </c>
      <c r="O7" s="418">
        <f>+K7-L7</f>
        <v>0</v>
      </c>
      <c r="P7" s="418" t="e">
        <f>+#REF!</f>
        <v>#REF!</v>
      </c>
      <c r="Q7" s="618" t="e">
        <f>+L7-P7</f>
        <v>#REF!</v>
      </c>
      <c r="R7" s="618"/>
      <c r="S7" s="184"/>
      <c r="T7" s="618"/>
      <c r="U7" s="891"/>
    </row>
    <row r="8" spans="1:21" s="847" customFormat="1" ht="32.25" customHeight="1">
      <c r="A8" s="841">
        <v>1300</v>
      </c>
      <c r="B8" s="902" t="s">
        <v>63</v>
      </c>
      <c r="C8" s="236">
        <f t="shared" ref="C8:N8" si="1">SUM(C9:C11)</f>
        <v>11647927.43</v>
      </c>
      <c r="D8" s="236">
        <f t="shared" si="1"/>
        <v>556105.88</v>
      </c>
      <c r="E8" s="236">
        <f t="shared" si="1"/>
        <v>610535.9</v>
      </c>
      <c r="F8" s="236">
        <f t="shared" si="1"/>
        <v>11593497.41</v>
      </c>
      <c r="G8" s="236">
        <f t="shared" si="1"/>
        <v>11583662.26</v>
      </c>
      <c r="H8" s="236">
        <f t="shared" si="1"/>
        <v>11583662.26</v>
      </c>
      <c r="I8" s="236">
        <f t="shared" si="1"/>
        <v>11583662.26</v>
      </c>
      <c r="J8" s="236">
        <f t="shared" si="1"/>
        <v>0</v>
      </c>
      <c r="K8" s="236">
        <f t="shared" si="1"/>
        <v>11583662.26</v>
      </c>
      <c r="L8" s="236">
        <f t="shared" si="1"/>
        <v>11583662.26</v>
      </c>
      <c r="M8" s="236">
        <f t="shared" si="1"/>
        <v>9835.1500000009546</v>
      </c>
      <c r="N8" s="236">
        <f t="shared" si="1"/>
        <v>9835.1500000008382</v>
      </c>
      <c r="O8" s="894"/>
      <c r="P8" s="894"/>
      <c r="Q8" s="895"/>
      <c r="R8" s="850"/>
      <c r="S8" s="850"/>
      <c r="T8" s="895"/>
      <c r="U8" s="923"/>
    </row>
    <row r="9" spans="1:21" s="90" customFormat="1" ht="31.5" customHeight="1">
      <c r="A9" s="887">
        <v>1311</v>
      </c>
      <c r="B9" s="888" t="s">
        <v>132</v>
      </c>
      <c r="C9" s="889">
        <f>+'P POR EJERCER '!E54</f>
        <v>741374.4</v>
      </c>
      <c r="D9" s="889">
        <f>+'P POR EJERCER '!F54</f>
        <v>0</v>
      </c>
      <c r="E9" s="889">
        <f>+'P POR EJERCER '!G54</f>
        <v>350974.56</v>
      </c>
      <c r="F9" s="889">
        <f>+C9+D9-E9</f>
        <v>390399.84</v>
      </c>
      <c r="G9" s="889">
        <f>+'P POR EJERCER '!I54</f>
        <v>387648.69</v>
      </c>
      <c r="H9" s="889">
        <f>+'P POR EJERCER '!J54</f>
        <v>387648.69</v>
      </c>
      <c r="I9" s="889">
        <f>+'P POR EJERCER '!K54</f>
        <v>387648.69</v>
      </c>
      <c r="J9" s="890">
        <f>+H9-I9</f>
        <v>0</v>
      </c>
      <c r="K9" s="889">
        <f>+'P POR EJERCER '!M54</f>
        <v>387648.69</v>
      </c>
      <c r="L9" s="889">
        <f>+'P POR EJERCER '!O54</f>
        <v>387648.69</v>
      </c>
      <c r="M9" s="890">
        <f>+F9-H9</f>
        <v>2751.1500000000233</v>
      </c>
      <c r="N9" s="889">
        <f>+F9-I9</f>
        <v>2751.1500000000233</v>
      </c>
      <c r="O9" s="892"/>
      <c r="P9" s="418" t="e">
        <f>+#REF!</f>
        <v>#REF!</v>
      </c>
      <c r="Q9" s="618" t="e">
        <f>+#REF!-P9</f>
        <v>#REF!</v>
      </c>
      <c r="R9" s="618"/>
      <c r="S9" s="184"/>
      <c r="T9" s="618"/>
      <c r="U9" s="891"/>
    </row>
    <row r="10" spans="1:21" s="90" customFormat="1" ht="23.25" customHeight="1">
      <c r="A10" s="887">
        <v>1321</v>
      </c>
      <c r="B10" s="888" t="s">
        <v>284</v>
      </c>
      <c r="C10" s="889">
        <f>+'P POR EJERCER '!E55</f>
        <v>353167.13</v>
      </c>
      <c r="D10" s="889">
        <f>+'P POR EJERCER '!F55</f>
        <v>556105.88</v>
      </c>
      <c r="E10" s="889">
        <f>+'P POR EJERCER '!G55</f>
        <v>9272.77</v>
      </c>
      <c r="F10" s="889">
        <f>+C10+D10-E10</f>
        <v>900000.24</v>
      </c>
      <c r="G10" s="889">
        <f>+'P POR EJERCER '!I55</f>
        <v>896866.95000000007</v>
      </c>
      <c r="H10" s="143">
        <f>+'P POR EJERCER '!J55</f>
        <v>896866.95</v>
      </c>
      <c r="I10" s="143">
        <f>+'P POR EJERCER '!K55</f>
        <v>896866.95000000007</v>
      </c>
      <c r="J10" s="890">
        <f>+H10-I10</f>
        <v>0</v>
      </c>
      <c r="K10" s="143">
        <f>+'P POR EJERCER '!M55</f>
        <v>896866.95000000007</v>
      </c>
      <c r="L10" s="143">
        <f>+'P POR EJERCER '!O55</f>
        <v>896866.95</v>
      </c>
      <c r="M10" s="890">
        <f>+F10-H10</f>
        <v>3133.2900000000373</v>
      </c>
      <c r="N10" s="889">
        <f>+F10-I10</f>
        <v>3133.2899999999208</v>
      </c>
      <c r="O10" s="892"/>
      <c r="P10" s="418" t="e">
        <f>+#REF!</f>
        <v>#REF!</v>
      </c>
      <c r="Q10" s="618" t="e">
        <f>+#REF!-P10</f>
        <v>#REF!</v>
      </c>
      <c r="R10" s="618"/>
      <c r="S10" s="184"/>
      <c r="T10" s="618"/>
      <c r="U10" s="891"/>
    </row>
    <row r="11" spans="1:21" s="90" customFormat="1" ht="32.25" customHeight="1">
      <c r="A11" s="887">
        <v>1323</v>
      </c>
      <c r="B11" s="888" t="s">
        <v>1026</v>
      </c>
      <c r="C11" s="889">
        <f>+'P POR EJERCER '!E56</f>
        <v>10553385.9</v>
      </c>
      <c r="D11" s="889">
        <f>+'P POR EJERCER '!F56</f>
        <v>0</v>
      </c>
      <c r="E11" s="889">
        <f>+'P POR EJERCER '!G56</f>
        <v>250288.57</v>
      </c>
      <c r="F11" s="889">
        <f>+C11+D11-E11</f>
        <v>10303097.33</v>
      </c>
      <c r="G11" s="889">
        <f>+'P POR EJERCER '!I56</f>
        <v>10299146.619999999</v>
      </c>
      <c r="H11" s="143">
        <f>+'P POR EJERCER '!J56</f>
        <v>10299146.619999999</v>
      </c>
      <c r="I11" s="143">
        <f>+'P POR EJERCER '!K56</f>
        <v>10299146.619999999</v>
      </c>
      <c r="J11" s="890">
        <f>+H11-I11</f>
        <v>0</v>
      </c>
      <c r="K11" s="143">
        <f>+'P POR EJERCER '!M56</f>
        <v>10299146.619999999</v>
      </c>
      <c r="L11" s="143">
        <f>+'P POR EJERCER '!O56</f>
        <v>10299146.619999999</v>
      </c>
      <c r="M11" s="890">
        <f>+F11-H11</f>
        <v>3950.7100000008941</v>
      </c>
      <c r="N11" s="889">
        <f>+F11-I11</f>
        <v>3950.7100000008941</v>
      </c>
      <c r="O11" s="418"/>
      <c r="P11" s="418"/>
      <c r="Q11" s="618"/>
      <c r="R11" s="184"/>
      <c r="S11" s="184"/>
      <c r="T11" s="618"/>
      <c r="U11" s="891"/>
    </row>
    <row r="12" spans="1:21" s="90" customFormat="1" ht="19.5" customHeight="1">
      <c r="A12" s="841">
        <v>1400</v>
      </c>
      <c r="B12" s="902" t="s">
        <v>64</v>
      </c>
      <c r="C12" s="903">
        <f t="shared" ref="C12:N12" si="2">SUM(C13:C16)</f>
        <v>7990622.4799999995</v>
      </c>
      <c r="D12" s="903">
        <f t="shared" si="2"/>
        <v>11385.369999999999</v>
      </c>
      <c r="E12" s="903">
        <f t="shared" si="2"/>
        <v>657100.1100000001</v>
      </c>
      <c r="F12" s="903">
        <f t="shared" si="2"/>
        <v>7344907.7400000002</v>
      </c>
      <c r="G12" s="903">
        <f t="shared" si="2"/>
        <v>7332765.709999999</v>
      </c>
      <c r="H12" s="903">
        <f t="shared" si="2"/>
        <v>7332765.71</v>
      </c>
      <c r="I12" s="903">
        <f t="shared" si="2"/>
        <v>7332765.709999999</v>
      </c>
      <c r="J12" s="903">
        <f t="shared" si="2"/>
        <v>0</v>
      </c>
      <c r="K12" s="903">
        <f t="shared" si="2"/>
        <v>7332765.709999999</v>
      </c>
      <c r="L12" s="903">
        <f t="shared" si="2"/>
        <v>7332765.71</v>
      </c>
      <c r="M12" s="903">
        <f t="shared" si="2"/>
        <v>12142.030000000028</v>
      </c>
      <c r="N12" s="903">
        <f t="shared" si="2"/>
        <v>12142.030000000494</v>
      </c>
      <c r="O12" s="893"/>
      <c r="P12" s="418" t="e">
        <f>+#REF!</f>
        <v>#REF!</v>
      </c>
      <c r="Q12" s="618" t="e">
        <f>+L9-P12</f>
        <v>#REF!</v>
      </c>
      <c r="R12" s="618"/>
      <c r="S12" s="184"/>
      <c r="T12" s="618"/>
      <c r="U12" s="891"/>
    </row>
    <row r="13" spans="1:21" s="90" customFormat="1" ht="33.75" customHeight="1">
      <c r="A13" s="887">
        <v>1411</v>
      </c>
      <c r="B13" s="888" t="s">
        <v>285</v>
      </c>
      <c r="C13" s="889">
        <f>+'P POR EJERCER '!E57</f>
        <v>2186560.81</v>
      </c>
      <c r="D13" s="889">
        <f>+'P POR EJERCER '!F57</f>
        <v>0</v>
      </c>
      <c r="E13" s="889">
        <f>+'P POR EJERCER '!G57</f>
        <v>124550</v>
      </c>
      <c r="F13" s="889">
        <f>+C13+D13-E13</f>
        <v>2062010.81</v>
      </c>
      <c r="G13" s="889">
        <f>+'P POR EJERCER '!I57</f>
        <v>2058491.3299999996</v>
      </c>
      <c r="H13" s="889">
        <f>+'P POR EJERCER '!J57</f>
        <v>2058491.33</v>
      </c>
      <c r="I13" s="889">
        <f>+'P POR EJERCER '!K57</f>
        <v>2058491.3299999996</v>
      </c>
      <c r="J13" s="890">
        <f>+H13-I13</f>
        <v>0</v>
      </c>
      <c r="K13" s="143">
        <f>+'P POR EJERCER '!M57</f>
        <v>2058491.33</v>
      </c>
      <c r="L13" s="143">
        <f>+'P POR EJERCER '!O57</f>
        <v>2058491.33</v>
      </c>
      <c r="M13" s="890">
        <f>+F13-H13</f>
        <v>3519.4799999999814</v>
      </c>
      <c r="N13" s="889">
        <f>+F13-I13</f>
        <v>3519.480000000447</v>
      </c>
      <c r="O13" s="418"/>
      <c r="P13" s="418" t="e">
        <f>+#REF!</f>
        <v>#REF!</v>
      </c>
      <c r="Q13" s="618" t="e">
        <f>+L10-P13</f>
        <v>#REF!</v>
      </c>
      <c r="R13" s="618"/>
      <c r="S13" s="184"/>
      <c r="T13" s="618"/>
      <c r="U13" s="891"/>
    </row>
    <row r="14" spans="1:21" s="90" customFormat="1" ht="20.25" customHeight="1">
      <c r="A14" s="887">
        <v>1421</v>
      </c>
      <c r="B14" s="888" t="s">
        <v>286</v>
      </c>
      <c r="C14" s="889">
        <f>+'P POR EJERCER '!E58</f>
        <v>1096570.1200000001</v>
      </c>
      <c r="D14" s="889">
        <f>+'P POR EJERCER '!F58</f>
        <v>0</v>
      </c>
      <c r="E14" s="889">
        <f>+'P POR EJERCER '!G58</f>
        <v>55620.78</v>
      </c>
      <c r="F14" s="889">
        <f>+C14+D14-E14</f>
        <v>1040949.3400000001</v>
      </c>
      <c r="G14" s="889">
        <f>+'P POR EJERCER '!I58</f>
        <v>1032326.79</v>
      </c>
      <c r="H14" s="143">
        <f>+'P POR EJERCER '!J58</f>
        <v>1032326.79</v>
      </c>
      <c r="I14" s="143">
        <f>+'P POR EJERCER '!K58</f>
        <v>1032326.79</v>
      </c>
      <c r="J14" s="890">
        <f>+H14-I14</f>
        <v>0</v>
      </c>
      <c r="K14" s="143">
        <f>+'P POR EJERCER '!M58</f>
        <v>1032326.79</v>
      </c>
      <c r="L14" s="143">
        <f>+'P POR EJERCER '!O58</f>
        <v>1032326.79</v>
      </c>
      <c r="M14" s="890">
        <f>+F14-H14</f>
        <v>8622.5500000000466</v>
      </c>
      <c r="N14" s="889">
        <f>+F14-I14</f>
        <v>8622.5500000000466</v>
      </c>
      <c r="O14" s="418"/>
      <c r="P14" s="418" t="e">
        <f>+#REF!</f>
        <v>#REF!</v>
      </c>
      <c r="Q14" s="618" t="e">
        <f>+L11-P14</f>
        <v>#REF!</v>
      </c>
      <c r="R14" s="618"/>
      <c r="S14" s="184"/>
      <c r="T14" s="618"/>
      <c r="U14" s="891"/>
    </row>
    <row r="15" spans="1:21" s="90" customFormat="1" ht="50.25" customHeight="1">
      <c r="A15" s="887">
        <v>1431</v>
      </c>
      <c r="B15" s="888" t="s">
        <v>133</v>
      </c>
      <c r="C15" s="889">
        <f>+'P POR EJERCER '!E59</f>
        <v>2067034.67</v>
      </c>
      <c r="D15" s="889">
        <f>+'P POR EJERCER '!F59</f>
        <v>11384.9</v>
      </c>
      <c r="E15" s="889">
        <f>+'P POR EJERCER '!G59</f>
        <v>413025.64</v>
      </c>
      <c r="F15" s="889">
        <f>+C15+D15-E15</f>
        <v>1665393.9299999997</v>
      </c>
      <c r="G15" s="889">
        <f>+'P POR EJERCER '!I59</f>
        <v>1665393.9300000002</v>
      </c>
      <c r="H15" s="889">
        <f>+'P POR EJERCER '!J59</f>
        <v>1665393.9299999997</v>
      </c>
      <c r="I15" s="889">
        <f>+'P POR EJERCER '!K59</f>
        <v>1665393.9300000002</v>
      </c>
      <c r="J15" s="890">
        <f>+H15-I15</f>
        <v>0</v>
      </c>
      <c r="K15" s="889">
        <f>+'P POR EJERCER '!M59</f>
        <v>1665393.93</v>
      </c>
      <c r="L15" s="143">
        <f>+'P POR EJERCER '!O59</f>
        <v>1665393.93</v>
      </c>
      <c r="M15" s="890">
        <f>+F15-H15</f>
        <v>0</v>
      </c>
      <c r="N15" s="889">
        <f>+F15-I15</f>
        <v>0</v>
      </c>
      <c r="O15" s="418">
        <f>K13-I13</f>
        <v>0</v>
      </c>
      <c r="P15" s="418"/>
      <c r="Q15" s="618"/>
      <c r="R15" s="184"/>
      <c r="S15" s="184"/>
      <c r="T15" s="618"/>
      <c r="U15" s="428"/>
    </row>
    <row r="16" spans="1:21" s="90" customFormat="1" ht="21" customHeight="1">
      <c r="A16" s="887">
        <v>1441</v>
      </c>
      <c r="B16" s="888" t="s">
        <v>134</v>
      </c>
      <c r="C16" s="889">
        <f>+'P POR EJERCER '!E60</f>
        <v>2640456.88</v>
      </c>
      <c r="D16" s="889">
        <f>+'P POR EJERCER '!F60</f>
        <v>0.47</v>
      </c>
      <c r="E16" s="889">
        <f>+'P POR EJERCER '!G60</f>
        <v>63903.69</v>
      </c>
      <c r="F16" s="889">
        <f>+C16+D16-E16</f>
        <v>2576553.66</v>
      </c>
      <c r="G16" s="889">
        <f>+'P POR EJERCER '!I60</f>
        <v>2576553.6599999997</v>
      </c>
      <c r="H16" s="889">
        <f>+'P POR EJERCER '!J60</f>
        <v>2576553.66</v>
      </c>
      <c r="I16" s="889">
        <f>+'P POR EJERCER '!K60</f>
        <v>2576553.6599999997</v>
      </c>
      <c r="J16" s="890">
        <f>+H16-I16</f>
        <v>0</v>
      </c>
      <c r="K16" s="143">
        <f>+'P POR EJERCER '!M60</f>
        <v>2576553.6599999997</v>
      </c>
      <c r="L16" s="143">
        <f>+'P POR EJERCER '!O60</f>
        <v>2576553.66</v>
      </c>
      <c r="M16" s="890">
        <f>+F16-H16</f>
        <v>0</v>
      </c>
      <c r="N16" s="889">
        <f>+F16-I16</f>
        <v>0</v>
      </c>
      <c r="O16" s="418">
        <f t="shared" ref="O16:O18" si="3">K14-I14</f>
        <v>0</v>
      </c>
      <c r="P16" s="418" t="e">
        <f>+#REF!</f>
        <v>#REF!</v>
      </c>
      <c r="Q16" s="618" t="e">
        <f>+L13-P16</f>
        <v>#REF!</v>
      </c>
      <c r="R16" s="618"/>
      <c r="S16" s="618"/>
      <c r="T16" s="618"/>
    </row>
    <row r="17" spans="1:20" s="90" customFormat="1" ht="46.5" customHeight="1">
      <c r="A17" s="841">
        <v>1500</v>
      </c>
      <c r="B17" s="902" t="s">
        <v>155</v>
      </c>
      <c r="C17" s="906">
        <f t="shared" ref="C17:N17" si="4">SUM(C18:C24)</f>
        <v>78059398.729999989</v>
      </c>
      <c r="D17" s="906">
        <f t="shared" si="4"/>
        <v>4707368.54</v>
      </c>
      <c r="E17" s="906">
        <f t="shared" si="4"/>
        <v>2589092.31</v>
      </c>
      <c r="F17" s="906">
        <f t="shared" si="4"/>
        <v>80177674.960000008</v>
      </c>
      <c r="G17" s="906">
        <f t="shared" si="4"/>
        <v>79960301.219999999</v>
      </c>
      <c r="H17" s="906">
        <f t="shared" si="4"/>
        <v>79960301.219999999</v>
      </c>
      <c r="I17" s="906">
        <f t="shared" si="4"/>
        <v>79960301.219999999</v>
      </c>
      <c r="J17" s="906">
        <f t="shared" si="4"/>
        <v>0</v>
      </c>
      <c r="K17" s="906">
        <f t="shared" si="4"/>
        <v>79960301.219999999</v>
      </c>
      <c r="L17" s="906">
        <f t="shared" si="4"/>
        <v>79960301.219999999</v>
      </c>
      <c r="M17" s="906">
        <f t="shared" si="4"/>
        <v>217373.74000000069</v>
      </c>
      <c r="N17" s="906">
        <f t="shared" si="4"/>
        <v>217373.74000000022</v>
      </c>
      <c r="O17" s="418">
        <f t="shared" si="3"/>
        <v>0</v>
      </c>
      <c r="P17" s="418" t="e">
        <f>+#REF!</f>
        <v>#REF!</v>
      </c>
      <c r="Q17" s="618" t="e">
        <f>+L14-P17</f>
        <v>#REF!</v>
      </c>
      <c r="R17" s="618"/>
      <c r="S17" s="618"/>
      <c r="T17" s="618"/>
    </row>
    <row r="18" spans="1:20" s="90" customFormat="1" ht="31.5" customHeight="1">
      <c r="A18" s="887">
        <v>1521</v>
      </c>
      <c r="B18" s="888" t="s">
        <v>1027</v>
      </c>
      <c r="C18" s="889">
        <f>+'P POR EJERCER '!E61</f>
        <v>3478463.33</v>
      </c>
      <c r="D18" s="889">
        <f>+'P POR EJERCER '!F61</f>
        <v>568948.54</v>
      </c>
      <c r="E18" s="889">
        <f>+'P POR EJERCER '!G61</f>
        <v>521303.55</v>
      </c>
      <c r="F18" s="889">
        <f t="shared" ref="F18:F24" si="5">+C18+D18-E18</f>
        <v>3526108.3200000003</v>
      </c>
      <c r="G18" s="889">
        <f>+'P POR EJERCER '!I61</f>
        <v>3338734.58</v>
      </c>
      <c r="H18" s="889">
        <f>+'P POR EJERCER '!J61</f>
        <v>3338734.5799999996</v>
      </c>
      <c r="I18" s="889">
        <f>+'P POR EJERCER '!K61</f>
        <v>3338734.58</v>
      </c>
      <c r="J18" s="890">
        <f t="shared" ref="J18:J24" si="6">+H18-I18</f>
        <v>0</v>
      </c>
      <c r="K18" s="143">
        <f>+'P POR EJERCER '!M61</f>
        <v>3338734.58</v>
      </c>
      <c r="L18" s="143">
        <f>+'P POR EJERCER '!O61</f>
        <v>3338734.58</v>
      </c>
      <c r="M18" s="890">
        <f t="shared" ref="M18:M24" si="7">+F18-H18</f>
        <v>187373.74000000069</v>
      </c>
      <c r="N18" s="889">
        <f t="shared" ref="N18:N24" si="8">+F18-I18</f>
        <v>187373.74000000022</v>
      </c>
      <c r="O18" s="418">
        <f t="shared" si="3"/>
        <v>0</v>
      </c>
      <c r="P18" s="418" t="e">
        <f>+#REF!</f>
        <v>#REF!</v>
      </c>
      <c r="Q18" s="618" t="e">
        <f>+L15-P18</f>
        <v>#REF!</v>
      </c>
      <c r="R18" s="618"/>
      <c r="S18" s="618"/>
      <c r="T18" s="618"/>
    </row>
    <row r="19" spans="1:20" s="90" customFormat="1" ht="28.5" customHeight="1">
      <c r="A19" s="887">
        <v>1541</v>
      </c>
      <c r="B19" s="888" t="s">
        <v>1891</v>
      </c>
      <c r="C19" s="889">
        <f>+'P POR EJERCER '!E62</f>
        <v>0</v>
      </c>
      <c r="D19" s="889">
        <f>+'P POR EJERCER '!F62</f>
        <v>2100000</v>
      </c>
      <c r="E19" s="889">
        <f>+'P POR EJERCER '!G62</f>
        <v>0</v>
      </c>
      <c r="F19" s="889">
        <f t="shared" si="5"/>
        <v>2100000</v>
      </c>
      <c r="G19" s="889">
        <f>+'P POR EJERCER '!I62</f>
        <v>2070000</v>
      </c>
      <c r="H19" s="889">
        <f>+'P POR EJERCER '!J62</f>
        <v>2070000</v>
      </c>
      <c r="I19" s="889">
        <f>+'P POR EJERCER '!K62</f>
        <v>2070000</v>
      </c>
      <c r="J19" s="890">
        <f t="shared" si="6"/>
        <v>0</v>
      </c>
      <c r="K19" s="143">
        <f>+'P POR EJERCER '!M62</f>
        <v>2070000</v>
      </c>
      <c r="L19" s="143">
        <f>+'P POR EJERCER '!O62</f>
        <v>2070000</v>
      </c>
      <c r="M19" s="890">
        <f t="shared" si="7"/>
        <v>30000</v>
      </c>
      <c r="N19" s="889">
        <f t="shared" si="8"/>
        <v>30000</v>
      </c>
      <c r="O19" s="418"/>
      <c r="P19" s="418" t="e">
        <f>+#REF!</f>
        <v>#REF!</v>
      </c>
      <c r="Q19" s="905" t="e">
        <f>+L16-P19</f>
        <v>#REF!</v>
      </c>
      <c r="R19" s="618"/>
      <c r="S19" s="618"/>
      <c r="T19" s="618"/>
    </row>
    <row r="20" spans="1:20" s="90" customFormat="1" ht="32.1" customHeight="1">
      <c r="A20" s="887">
        <v>1543</v>
      </c>
      <c r="B20" s="888" t="s">
        <v>135</v>
      </c>
      <c r="C20" s="889">
        <f>+'P POR EJERCER '!E63</f>
        <v>300000</v>
      </c>
      <c r="D20" s="889">
        <f>+'P POR EJERCER '!F63</f>
        <v>0</v>
      </c>
      <c r="E20" s="889">
        <f>+'P POR EJERCER '!G63</f>
        <v>236689.36</v>
      </c>
      <c r="F20" s="889">
        <f t="shared" si="5"/>
        <v>63310.640000000014</v>
      </c>
      <c r="G20" s="889">
        <f>+'P POR EJERCER '!I63</f>
        <v>63310.64</v>
      </c>
      <c r="H20" s="889">
        <f>+'P POR EJERCER '!J63</f>
        <v>63310.640000000014</v>
      </c>
      <c r="I20" s="889">
        <f>+'P POR EJERCER '!K63</f>
        <v>63310.64</v>
      </c>
      <c r="J20" s="890">
        <f t="shared" si="6"/>
        <v>0</v>
      </c>
      <c r="K20" s="143">
        <f>+'P POR EJERCER '!M63</f>
        <v>63310.64</v>
      </c>
      <c r="L20" s="143">
        <f>+'P POR EJERCER '!O63</f>
        <v>63310.64</v>
      </c>
      <c r="M20" s="890">
        <f t="shared" si="7"/>
        <v>0</v>
      </c>
      <c r="N20" s="889">
        <f t="shared" si="8"/>
        <v>0</v>
      </c>
      <c r="O20" s="418"/>
      <c r="P20" s="418" t="e">
        <f>+#REF!</f>
        <v>#REF!</v>
      </c>
      <c r="Q20" s="618" t="e">
        <f>+#REF!-P20</f>
        <v>#REF!</v>
      </c>
      <c r="R20" s="618"/>
      <c r="S20" s="184"/>
      <c r="T20" s="618"/>
    </row>
    <row r="21" spans="1:20" s="90" customFormat="1" ht="44.1" customHeight="1">
      <c r="A21" s="887">
        <v>1544</v>
      </c>
      <c r="B21" s="888" t="s">
        <v>487</v>
      </c>
      <c r="C21" s="889">
        <f>+'P POR EJERCER '!E64</f>
        <v>24528000</v>
      </c>
      <c r="D21" s="889">
        <f>+'P POR EJERCER '!F64</f>
        <v>45000</v>
      </c>
      <c r="E21" s="889">
        <f>+'P POR EJERCER '!G64</f>
        <v>972100</v>
      </c>
      <c r="F21" s="889">
        <f t="shared" si="5"/>
        <v>23600900</v>
      </c>
      <c r="G21" s="889">
        <f>+'P POR EJERCER '!I64</f>
        <v>23600900</v>
      </c>
      <c r="H21" s="889">
        <f>+'P POR EJERCER '!J64</f>
        <v>23600900</v>
      </c>
      <c r="I21" s="889">
        <f>+'P POR EJERCER '!K64</f>
        <v>23600900</v>
      </c>
      <c r="J21" s="890">
        <f t="shared" si="6"/>
        <v>0</v>
      </c>
      <c r="K21" s="143">
        <f>+'P POR EJERCER '!M64</f>
        <v>23600900</v>
      </c>
      <c r="L21" s="143">
        <f>+'P POR EJERCER '!O64</f>
        <v>23600900</v>
      </c>
      <c r="M21" s="890">
        <f t="shared" si="7"/>
        <v>0</v>
      </c>
      <c r="N21" s="889">
        <f t="shared" si="8"/>
        <v>0</v>
      </c>
      <c r="O21" s="418"/>
      <c r="P21" s="418"/>
      <c r="Q21" s="618"/>
      <c r="R21" s="184"/>
      <c r="S21" s="184"/>
      <c r="T21" s="618"/>
    </row>
    <row r="22" spans="1:20" s="90" customFormat="1" ht="35.4" customHeight="1">
      <c r="A22" s="887">
        <v>1547</v>
      </c>
      <c r="B22" s="888" t="s">
        <v>1892</v>
      </c>
      <c r="C22" s="889">
        <f>+'P POR EJERCER '!E65</f>
        <v>0</v>
      </c>
      <c r="D22" s="889">
        <f>+'P POR EJERCER '!F65</f>
        <v>1635000</v>
      </c>
      <c r="E22" s="889">
        <f>+'P POR EJERCER '!G65</f>
        <v>22500</v>
      </c>
      <c r="F22" s="889">
        <f t="shared" si="5"/>
        <v>1612500</v>
      </c>
      <c r="G22" s="889">
        <f>+'P POR EJERCER '!I65</f>
        <v>1612500</v>
      </c>
      <c r="H22" s="889">
        <f>+'P POR EJERCER '!J65</f>
        <v>1612500</v>
      </c>
      <c r="I22" s="889">
        <f>+'P POR EJERCER '!K65</f>
        <v>1612500</v>
      </c>
      <c r="J22" s="890">
        <f t="shared" si="6"/>
        <v>0</v>
      </c>
      <c r="K22" s="143">
        <f>+'P POR EJERCER '!M65</f>
        <v>1612500</v>
      </c>
      <c r="L22" s="143">
        <f>+'P POR EJERCER '!O65</f>
        <v>1612500</v>
      </c>
      <c r="M22" s="890">
        <f t="shared" si="7"/>
        <v>0</v>
      </c>
      <c r="N22" s="889">
        <f t="shared" si="8"/>
        <v>0</v>
      </c>
      <c r="O22" s="418"/>
      <c r="P22" s="418"/>
      <c r="Q22" s="618"/>
      <c r="R22" s="184"/>
      <c r="S22" s="184"/>
      <c r="T22" s="618"/>
    </row>
    <row r="23" spans="1:20" s="90" customFormat="1" ht="48.6" customHeight="1">
      <c r="A23" s="887">
        <v>1591</v>
      </c>
      <c r="B23" s="888" t="s">
        <v>1231</v>
      </c>
      <c r="C23" s="889">
        <f>+'P POR EJERCER '!E66</f>
        <v>49262435.399999999</v>
      </c>
      <c r="D23" s="889">
        <f>+'P POR EJERCER '!F66</f>
        <v>0</v>
      </c>
      <c r="E23" s="889">
        <f>+'P POR EJERCER '!G66</f>
        <v>828499.4</v>
      </c>
      <c r="F23" s="889">
        <f t="shared" si="5"/>
        <v>48433936</v>
      </c>
      <c r="G23" s="889">
        <f>+'P POR EJERCER '!I66</f>
        <v>48433936</v>
      </c>
      <c r="H23" s="143">
        <f>+'P POR EJERCER '!J66</f>
        <v>48433936</v>
      </c>
      <c r="I23" s="143">
        <f>+'P POR EJERCER '!K66</f>
        <v>48433936</v>
      </c>
      <c r="J23" s="890">
        <f t="shared" si="6"/>
        <v>0</v>
      </c>
      <c r="K23" s="143">
        <f>+'P POR EJERCER '!M66</f>
        <v>48433936</v>
      </c>
      <c r="L23" s="143">
        <f>+'P POR EJERCER '!O66</f>
        <v>48433936</v>
      </c>
      <c r="M23" s="890">
        <f t="shared" si="7"/>
        <v>0</v>
      </c>
      <c r="N23" s="889">
        <f t="shared" si="8"/>
        <v>0</v>
      </c>
      <c r="O23" s="893"/>
      <c r="P23" s="418" t="e">
        <f>+#REF!</f>
        <v>#REF!</v>
      </c>
      <c r="Q23" s="618" t="e">
        <f>+#REF!-P23</f>
        <v>#REF!</v>
      </c>
      <c r="R23" s="618"/>
      <c r="S23" s="184"/>
      <c r="T23" s="618"/>
    </row>
    <row r="24" spans="1:20" s="90" customFormat="1" ht="30.6" customHeight="1">
      <c r="A24" s="887">
        <v>1599</v>
      </c>
      <c r="B24" s="888" t="s">
        <v>155</v>
      </c>
      <c r="C24" s="889">
        <f>+'P POR EJERCER '!E67</f>
        <v>490500</v>
      </c>
      <c r="D24" s="889">
        <f>+'P POR EJERCER '!F67</f>
        <v>358420</v>
      </c>
      <c r="E24" s="889">
        <f>+'P POR EJERCER '!G67</f>
        <v>8000</v>
      </c>
      <c r="F24" s="889">
        <f t="shared" si="5"/>
        <v>840920</v>
      </c>
      <c r="G24" s="889">
        <f>+'P POR EJERCER '!I67</f>
        <v>840920</v>
      </c>
      <c r="H24" s="143">
        <f>+'P POR EJERCER '!J67</f>
        <v>840920</v>
      </c>
      <c r="I24" s="143">
        <f>+'P POR EJERCER '!K67</f>
        <v>840920</v>
      </c>
      <c r="J24" s="890">
        <f t="shared" si="6"/>
        <v>0</v>
      </c>
      <c r="K24" s="143">
        <f>+'P POR EJERCER '!M67</f>
        <v>840920</v>
      </c>
      <c r="L24" s="143">
        <f>+'P POR EJERCER '!O67</f>
        <v>840920</v>
      </c>
      <c r="M24" s="890">
        <f t="shared" si="7"/>
        <v>0</v>
      </c>
      <c r="N24" s="889">
        <f t="shared" si="8"/>
        <v>0</v>
      </c>
      <c r="O24" s="418"/>
      <c r="P24" s="418" t="e">
        <f>+#REF!</f>
        <v>#REF!</v>
      </c>
      <c r="Q24" s="618" t="e">
        <f>+L20-P24</f>
        <v>#REF!</v>
      </c>
      <c r="R24" s="618"/>
      <c r="S24" s="184"/>
      <c r="T24" s="618"/>
    </row>
    <row r="25" spans="1:20" s="847" customFormat="1" ht="38.1" customHeight="1">
      <c r="A25" s="907"/>
      <c r="B25" s="927" t="s">
        <v>1452</v>
      </c>
      <c r="C25" s="904">
        <f t="shared" ref="C25:N25" si="9">+C6+C8+C12+C17</f>
        <v>118887976.55999999</v>
      </c>
      <c r="D25" s="904">
        <f t="shared" si="9"/>
        <v>5274859.79</v>
      </c>
      <c r="E25" s="904">
        <f t="shared" si="9"/>
        <v>4399941.59</v>
      </c>
      <c r="F25" s="904">
        <f t="shared" si="9"/>
        <v>119762894.76000002</v>
      </c>
      <c r="G25" s="904">
        <f t="shared" si="9"/>
        <v>119523543.84</v>
      </c>
      <c r="H25" s="904">
        <f t="shared" si="9"/>
        <v>119523543.84</v>
      </c>
      <c r="I25" s="904">
        <f t="shared" si="9"/>
        <v>119523543.84</v>
      </c>
      <c r="J25" s="904">
        <f t="shared" si="9"/>
        <v>0</v>
      </c>
      <c r="K25" s="904">
        <f t="shared" si="9"/>
        <v>119523543.84</v>
      </c>
      <c r="L25" s="904">
        <f t="shared" si="9"/>
        <v>119523543.84</v>
      </c>
      <c r="M25" s="904">
        <f t="shared" si="9"/>
        <v>239350.92000000167</v>
      </c>
      <c r="N25" s="904">
        <f t="shared" si="9"/>
        <v>239350.92000000156</v>
      </c>
      <c r="O25" s="894"/>
      <c r="P25" s="894" t="e">
        <f>+#REF!</f>
        <v>#REF!</v>
      </c>
      <c r="Q25" s="895" t="e">
        <f>+L21-P25</f>
        <v>#REF!</v>
      </c>
      <c r="R25" s="895"/>
      <c r="S25" s="850"/>
      <c r="T25" s="895"/>
    </row>
    <row r="26" spans="1:20" s="90" customFormat="1" ht="30" customHeight="1">
      <c r="A26" s="30">
        <v>2000</v>
      </c>
      <c r="B26" s="788" t="s">
        <v>142</v>
      </c>
      <c r="C26" s="118"/>
      <c r="D26" s="118"/>
      <c r="E26" s="386"/>
      <c r="F26" s="118"/>
      <c r="G26" s="118"/>
      <c r="H26" s="387"/>
      <c r="I26" s="118"/>
      <c r="J26" s="118"/>
      <c r="K26" s="118"/>
      <c r="L26" s="118"/>
      <c r="M26" s="118"/>
      <c r="N26" s="118"/>
      <c r="O26" s="418"/>
      <c r="P26" s="418" t="e">
        <f>+#REF!</f>
        <v>#REF!</v>
      </c>
      <c r="Q26" s="618" t="e">
        <f>+#REF!-P26</f>
        <v>#REF!</v>
      </c>
      <c r="R26" s="618"/>
      <c r="S26" s="184"/>
      <c r="T26" s="618"/>
    </row>
    <row r="27" spans="1:20" ht="46.5" customHeight="1">
      <c r="A27" s="841">
        <v>2100</v>
      </c>
      <c r="B27" s="902" t="s">
        <v>84</v>
      </c>
      <c r="C27" s="904">
        <f t="shared" ref="C27:N27" si="10">SUM(C28:C33)</f>
        <v>1297231.42</v>
      </c>
      <c r="D27" s="904">
        <f t="shared" si="10"/>
        <v>391264</v>
      </c>
      <c r="E27" s="904">
        <f t="shared" si="10"/>
        <v>638726.17999999993</v>
      </c>
      <c r="F27" s="904">
        <f t="shared" si="10"/>
        <v>1049769.24</v>
      </c>
      <c r="G27" s="904">
        <f t="shared" si="10"/>
        <v>1042185.8300000001</v>
      </c>
      <c r="H27" s="904">
        <f t="shared" si="10"/>
        <v>1042185.83</v>
      </c>
      <c r="I27" s="904">
        <f t="shared" si="10"/>
        <v>1042185.8300000001</v>
      </c>
      <c r="J27" s="904">
        <f t="shared" si="10"/>
        <v>0</v>
      </c>
      <c r="K27" s="904">
        <f t="shared" si="10"/>
        <v>1042185.8300000001</v>
      </c>
      <c r="L27" s="904">
        <f t="shared" si="10"/>
        <v>1042185.8300000001</v>
      </c>
      <c r="M27" s="904">
        <f t="shared" si="10"/>
        <v>7583.4100000000471</v>
      </c>
      <c r="N27" s="904">
        <f t="shared" si="10"/>
        <v>7583.4099999999889</v>
      </c>
      <c r="O27" s="130"/>
      <c r="P27" s="130" t="e">
        <f>+#REF!</f>
        <v>#REF!</v>
      </c>
      <c r="Q27" s="145" t="e">
        <f>+#REF!-P27</f>
        <v>#REF!</v>
      </c>
      <c r="T27" s="145"/>
    </row>
    <row r="28" spans="1:20" s="847" customFormat="1" ht="38.549999999999997" customHeight="1">
      <c r="A28" s="887">
        <v>2111</v>
      </c>
      <c r="B28" s="680" t="s">
        <v>1028</v>
      </c>
      <c r="C28" s="889">
        <f>+'P POR EJERCER '!E9+'P POR EJERCER '!E71</f>
        <v>637000</v>
      </c>
      <c r="D28" s="889">
        <f>+'P POR EJERCER '!F9+'P POR EJERCER '!F71</f>
        <v>10000</v>
      </c>
      <c r="E28" s="889">
        <f>+'P POR EJERCER '!G9+'P POR EJERCER '!G71</f>
        <v>282684.95999999996</v>
      </c>
      <c r="F28" s="889">
        <f t="shared" ref="F28:F33" si="11">+C28+D28-E28</f>
        <v>364315.04000000004</v>
      </c>
      <c r="G28" s="889">
        <f>+'P POR EJERCER '!I9+'P POR EJERCER '!I71</f>
        <v>364314.92000000004</v>
      </c>
      <c r="H28" s="889">
        <f>+'P POR EJERCER '!J9+'P POR EJERCER '!J71</f>
        <v>364314.92000000004</v>
      </c>
      <c r="I28" s="889">
        <f>+'P POR EJERCER '!K9+'P POR EJERCER '!K71</f>
        <v>364314.92000000004</v>
      </c>
      <c r="J28" s="890">
        <f t="shared" ref="J28:J33" si="12">+H28-I28</f>
        <v>0</v>
      </c>
      <c r="K28" s="889">
        <f>+'P POR EJERCER '!M9+'P POR EJERCER '!M71</f>
        <v>364314.92000000004</v>
      </c>
      <c r="L28" s="889">
        <f>+'P POR EJERCER '!O9+'P POR EJERCER '!O71</f>
        <v>364314.92</v>
      </c>
      <c r="M28" s="890">
        <f t="shared" ref="M28:M33" si="13">+F28-H28</f>
        <v>0.11999999999534339</v>
      </c>
      <c r="N28" s="889">
        <f t="shared" ref="N28:N33" si="14">+F28-I28</f>
        <v>0.11999999999534339</v>
      </c>
      <c r="O28" s="894"/>
      <c r="P28" s="894"/>
      <c r="Q28" s="895"/>
      <c r="R28" s="850"/>
      <c r="S28" s="850"/>
      <c r="T28" s="895"/>
    </row>
    <row r="29" spans="1:20" s="90" customFormat="1" ht="36" customHeight="1">
      <c r="A29" s="887">
        <v>2121</v>
      </c>
      <c r="B29" s="680" t="s">
        <v>1825</v>
      </c>
      <c r="C29" s="889">
        <f>+'P POR EJERCER '!E72</f>
        <v>0</v>
      </c>
      <c r="D29" s="889">
        <f>+'P POR EJERCER '!F72</f>
        <v>6264</v>
      </c>
      <c r="E29" s="889">
        <f>+'P POR EJERCER '!G72</f>
        <v>0</v>
      </c>
      <c r="F29" s="889">
        <f t="shared" si="11"/>
        <v>6264</v>
      </c>
      <c r="G29" s="889">
        <f>+'P POR EJERCER '!I72</f>
        <v>6264</v>
      </c>
      <c r="H29" s="889">
        <f>+'P POR EJERCER '!J72</f>
        <v>6264</v>
      </c>
      <c r="I29" s="889">
        <f>+'P POR EJERCER '!K72</f>
        <v>6264</v>
      </c>
      <c r="J29" s="890">
        <f t="shared" si="12"/>
        <v>0</v>
      </c>
      <c r="K29" s="889">
        <f>+'P POR EJERCER '!M72</f>
        <v>6264</v>
      </c>
      <c r="L29" s="889">
        <f>+'P POR EJERCER '!O72</f>
        <v>6264</v>
      </c>
      <c r="M29" s="890">
        <f t="shared" si="13"/>
        <v>0</v>
      </c>
      <c r="N29" s="889">
        <f t="shared" si="14"/>
        <v>0</v>
      </c>
      <c r="O29" s="418"/>
      <c r="P29" s="418"/>
      <c r="Q29" s="618"/>
      <c r="R29" s="184"/>
      <c r="S29" s="184"/>
      <c r="T29" s="618"/>
    </row>
    <row r="30" spans="1:20" s="90" customFormat="1" ht="36" customHeight="1">
      <c r="A30" s="887">
        <v>2141</v>
      </c>
      <c r="B30" s="888" t="s">
        <v>795</v>
      </c>
      <c r="C30" s="889">
        <f>+'P POR EJERCER '!E25+'P POR EJERCER '!E73</f>
        <v>320000</v>
      </c>
      <c r="D30" s="889">
        <f>+'P POR EJERCER '!F25+'P POR EJERCER '!F73</f>
        <v>0</v>
      </c>
      <c r="E30" s="889">
        <f>+'P POR EJERCER '!G25+'P POR EJERCER '!G73</f>
        <v>210333.51</v>
      </c>
      <c r="F30" s="889">
        <f t="shared" si="11"/>
        <v>109666.48999999999</v>
      </c>
      <c r="G30" s="889">
        <f>+'P POR EJERCER '!I25+'P POR EJERCER '!I73</f>
        <v>109221.93000000001</v>
      </c>
      <c r="H30" s="889">
        <f>+'P POR EJERCER '!J25+'P POR EJERCER '!J73</f>
        <v>109221.93000000001</v>
      </c>
      <c r="I30" s="889">
        <f>+'P POR EJERCER '!K25+'P POR EJERCER '!K73</f>
        <v>109221.93000000001</v>
      </c>
      <c r="J30" s="890">
        <f t="shared" si="12"/>
        <v>0</v>
      </c>
      <c r="K30" s="889">
        <f>+'P POR EJERCER '!M25+'P POR EJERCER '!M73</f>
        <v>109221.93000000001</v>
      </c>
      <c r="L30" s="889">
        <f>+'P POR EJERCER '!O25+'P POR EJERCER '!O73</f>
        <v>109221.93000000001</v>
      </c>
      <c r="M30" s="890">
        <f t="shared" si="13"/>
        <v>444.55999999998312</v>
      </c>
      <c r="N30" s="889">
        <f t="shared" si="14"/>
        <v>444.55999999998312</v>
      </c>
      <c r="O30" s="418"/>
      <c r="P30" s="418"/>
      <c r="Q30" s="618"/>
      <c r="R30" s="184"/>
      <c r="S30" s="184"/>
      <c r="T30" s="618"/>
    </row>
    <row r="31" spans="1:20" s="90" customFormat="1" ht="36" customHeight="1">
      <c r="A31" s="887">
        <v>2151</v>
      </c>
      <c r="B31" s="888" t="s">
        <v>661</v>
      </c>
      <c r="C31" s="889">
        <f>+'P POR EJERCER '!E10+'P POR EJERCER '!E26</f>
        <v>40231.42</v>
      </c>
      <c r="D31" s="889">
        <f>+'P POR EJERCER '!F10+'P POR EJERCER '!F26</f>
        <v>0</v>
      </c>
      <c r="E31" s="889">
        <f>+'P POR EJERCER '!G10+'P POR EJERCER '!G26</f>
        <v>443.92</v>
      </c>
      <c r="F31" s="889">
        <f t="shared" si="11"/>
        <v>39787.5</v>
      </c>
      <c r="G31" s="889">
        <f>+'P POR EJERCER '!I10+'P POR EJERCER '!I26</f>
        <v>39787.5</v>
      </c>
      <c r="H31" s="889">
        <f>+'P POR EJERCER '!J10+'P POR EJERCER '!J26</f>
        <v>39787.5</v>
      </c>
      <c r="I31" s="889">
        <f>+'P POR EJERCER '!K10+'P POR EJERCER '!K26</f>
        <v>39787.5</v>
      </c>
      <c r="J31" s="890">
        <f t="shared" si="12"/>
        <v>0</v>
      </c>
      <c r="K31" s="889">
        <f>+'P POR EJERCER '!M10+'P POR EJERCER '!M26</f>
        <v>39787.5</v>
      </c>
      <c r="L31" s="889">
        <f>+'P POR EJERCER '!O10+'P POR EJERCER '!O26</f>
        <v>39787.5</v>
      </c>
      <c r="M31" s="890">
        <f t="shared" si="13"/>
        <v>0</v>
      </c>
      <c r="N31" s="889">
        <f t="shared" si="14"/>
        <v>0</v>
      </c>
      <c r="O31" s="418">
        <f>+G25-K25</f>
        <v>0</v>
      </c>
      <c r="P31" s="418"/>
      <c r="Q31" s="618"/>
      <c r="R31" s="184"/>
      <c r="S31" s="184"/>
      <c r="T31" s="618"/>
    </row>
    <row r="32" spans="1:20" s="90" customFormat="1" ht="36" customHeight="1">
      <c r="A32" s="887">
        <v>2152</v>
      </c>
      <c r="B32" s="430" t="s">
        <v>1475</v>
      </c>
      <c r="C32" s="889">
        <f>+'P POR EJERCER '!E74+'P POR EJERCER '!E144</f>
        <v>20000</v>
      </c>
      <c r="D32" s="889">
        <f>+'P POR EJERCER '!F74+'P POR EJERCER '!F144</f>
        <v>375000</v>
      </c>
      <c r="E32" s="889">
        <f>+'P POR EJERCER '!G74+'P POR EJERCER '!G144</f>
        <v>144925</v>
      </c>
      <c r="F32" s="889">
        <f t="shared" si="11"/>
        <v>250075</v>
      </c>
      <c r="G32" s="889">
        <f>+'P POR EJERCER '!I74+'P POR EJERCER '!I144</f>
        <v>249989.52</v>
      </c>
      <c r="H32" s="889">
        <f>+'P POR EJERCER '!J74+'P POR EJERCER '!J144</f>
        <v>249989.52</v>
      </c>
      <c r="I32" s="889">
        <f>+'P POR EJERCER '!K74+'P POR EJERCER '!K144</f>
        <v>249989.52</v>
      </c>
      <c r="J32" s="890">
        <f t="shared" si="12"/>
        <v>0</v>
      </c>
      <c r="K32" s="889">
        <f>+'P POR EJERCER '!M74+'P POR EJERCER '!M144</f>
        <v>249989.52</v>
      </c>
      <c r="L32" s="889">
        <f>+'P POR EJERCER '!O74+'P POR EJERCER '!O144</f>
        <v>249989.52</v>
      </c>
      <c r="M32" s="890">
        <f t="shared" si="13"/>
        <v>85.480000000010477</v>
      </c>
      <c r="N32" s="889">
        <f t="shared" si="14"/>
        <v>85.480000000010477</v>
      </c>
      <c r="O32" s="418"/>
      <c r="P32" s="418"/>
      <c r="Q32" s="618"/>
      <c r="R32" s="618"/>
      <c r="S32" s="184"/>
      <c r="T32" s="618"/>
    </row>
    <row r="33" spans="1:20" s="90" customFormat="1" ht="36" customHeight="1">
      <c r="A33" s="887">
        <v>2161</v>
      </c>
      <c r="B33" s="888" t="s">
        <v>287</v>
      </c>
      <c r="C33" s="889">
        <f>+'P POR EJERCER '!E75</f>
        <v>280000</v>
      </c>
      <c r="D33" s="889">
        <f>+'P POR EJERCER '!F75</f>
        <v>0</v>
      </c>
      <c r="E33" s="889">
        <f>+'P POR EJERCER '!G75</f>
        <v>338.79</v>
      </c>
      <c r="F33" s="889">
        <f t="shared" si="11"/>
        <v>279661.21000000002</v>
      </c>
      <c r="G33" s="889">
        <f>+'P POR EJERCER '!I75</f>
        <v>272607.96000000002</v>
      </c>
      <c r="H33" s="889">
        <f>+'P POR EJERCER '!J75</f>
        <v>272607.95999999996</v>
      </c>
      <c r="I33" s="889">
        <f>+'P POR EJERCER '!K75</f>
        <v>272607.96000000002</v>
      </c>
      <c r="J33" s="890">
        <f t="shared" si="12"/>
        <v>0</v>
      </c>
      <c r="K33" s="889">
        <f>+'P POR EJERCER '!M75</f>
        <v>272607.96000000002</v>
      </c>
      <c r="L33" s="889">
        <f>+'P POR EJERCER '!O75</f>
        <v>272607.96000000002</v>
      </c>
      <c r="M33" s="890">
        <f t="shared" si="13"/>
        <v>7053.2500000000582</v>
      </c>
      <c r="N33" s="889">
        <f t="shared" si="14"/>
        <v>7053.25</v>
      </c>
      <c r="O33" s="418"/>
      <c r="P33" s="418" t="e">
        <f>+#REF!</f>
        <v>#REF!</v>
      </c>
      <c r="Q33" s="618" t="e">
        <f>+#REF!-P33</f>
        <v>#REF!</v>
      </c>
      <c r="R33" s="618"/>
      <c r="S33" s="184"/>
      <c r="T33" s="618"/>
    </row>
    <row r="34" spans="1:20" s="847" customFormat="1" ht="34.5" customHeight="1">
      <c r="A34" s="841">
        <v>2200</v>
      </c>
      <c r="B34" s="902" t="s">
        <v>66</v>
      </c>
      <c r="C34" s="904">
        <f t="shared" ref="C34:N34" si="15">SUM(C35:C36)</f>
        <v>350400</v>
      </c>
      <c r="D34" s="904">
        <f t="shared" si="15"/>
        <v>169436.25</v>
      </c>
      <c r="E34" s="904">
        <f t="shared" si="15"/>
        <v>192400</v>
      </c>
      <c r="F34" s="904">
        <f t="shared" si="15"/>
        <v>327436.25</v>
      </c>
      <c r="G34" s="904">
        <f t="shared" si="15"/>
        <v>327394.2</v>
      </c>
      <c r="H34" s="904">
        <f t="shared" si="15"/>
        <v>327394.2</v>
      </c>
      <c r="I34" s="904">
        <f t="shared" si="15"/>
        <v>327394.2</v>
      </c>
      <c r="J34" s="904">
        <f t="shared" si="15"/>
        <v>0</v>
      </c>
      <c r="K34" s="904">
        <f t="shared" si="15"/>
        <v>327394.2</v>
      </c>
      <c r="L34" s="904">
        <f t="shared" si="15"/>
        <v>327394.2</v>
      </c>
      <c r="M34" s="904">
        <f t="shared" si="15"/>
        <v>42.049999999988358</v>
      </c>
      <c r="N34" s="904">
        <f t="shared" si="15"/>
        <v>42.049999999988358</v>
      </c>
      <c r="O34" s="894"/>
      <c r="P34" s="894" t="e">
        <f>+#REF!</f>
        <v>#REF!</v>
      </c>
      <c r="Q34" s="895" t="e">
        <f>+L30-P34</f>
        <v>#REF!</v>
      </c>
      <c r="R34" s="895"/>
      <c r="S34" s="850"/>
      <c r="T34" s="895"/>
    </row>
    <row r="35" spans="1:20" s="90" customFormat="1" ht="33" customHeight="1">
      <c r="A35" s="887">
        <v>2211</v>
      </c>
      <c r="B35" s="888" t="s">
        <v>288</v>
      </c>
      <c r="C35" s="889">
        <f>'P POR EJERCER '!E76</f>
        <v>340400</v>
      </c>
      <c r="D35" s="889">
        <f>++'P POR EJERCER '!F76</f>
        <v>169436.25</v>
      </c>
      <c r="E35" s="889">
        <f>+'P POR EJERCER '!G76</f>
        <v>182400</v>
      </c>
      <c r="F35" s="889">
        <f>+C35+D35-E35</f>
        <v>327436.25</v>
      </c>
      <c r="G35" s="889">
        <f>+'P POR EJERCER '!I76</f>
        <v>327394.2</v>
      </c>
      <c r="H35" s="889">
        <f>+'P POR EJERCER '!J76</f>
        <v>327394.2</v>
      </c>
      <c r="I35" s="889">
        <f>+'P POR EJERCER '!K76</f>
        <v>327394.2</v>
      </c>
      <c r="J35" s="890">
        <f>+H35-I35</f>
        <v>0</v>
      </c>
      <c r="K35" s="889">
        <f>+'P POR EJERCER '!M76</f>
        <v>327394.2</v>
      </c>
      <c r="L35" s="889">
        <f>+'P POR EJERCER '!O76</f>
        <v>327394.2</v>
      </c>
      <c r="M35" s="890">
        <f>+F35-H35</f>
        <v>42.049999999988358</v>
      </c>
      <c r="N35" s="889">
        <f>+F35-I35</f>
        <v>42.049999999988358</v>
      </c>
      <c r="O35" s="418"/>
      <c r="P35" s="418" t="e">
        <f>+#REF!</f>
        <v>#REF!</v>
      </c>
      <c r="Q35" s="618" t="e">
        <f>+#REF!-P35</f>
        <v>#REF!</v>
      </c>
      <c r="R35" s="618"/>
      <c r="S35" s="184"/>
      <c r="T35" s="618"/>
    </row>
    <row r="36" spans="1:20" s="90" customFormat="1" ht="28.95" customHeight="1">
      <c r="A36" s="887">
        <v>2231</v>
      </c>
      <c r="B36" s="888" t="s">
        <v>1196</v>
      </c>
      <c r="C36" s="889">
        <f>+'P POR EJERCER '!E77</f>
        <v>10000</v>
      </c>
      <c r="D36" s="889">
        <f>+'P POR EJERCER '!F77</f>
        <v>0</v>
      </c>
      <c r="E36" s="889">
        <f>+'P POR EJERCER '!G77</f>
        <v>10000</v>
      </c>
      <c r="F36" s="889">
        <f>+C36+D36-E36</f>
        <v>0</v>
      </c>
      <c r="G36" s="889">
        <f>+'P POR EJERCER '!I77</f>
        <v>0</v>
      </c>
      <c r="H36" s="889">
        <f>+'P POR EJERCER '!J77</f>
        <v>0</v>
      </c>
      <c r="I36" s="889">
        <f>+'P POR EJERCER '!K77</f>
        <v>0</v>
      </c>
      <c r="J36" s="890">
        <f>+H36-I36</f>
        <v>0</v>
      </c>
      <c r="K36" s="889">
        <f>+'P POR EJERCER '!M77</f>
        <v>0</v>
      </c>
      <c r="L36" s="889">
        <f>+'P POR EJERCER '!O77</f>
        <v>0</v>
      </c>
      <c r="M36" s="890">
        <f>+F36-H36</f>
        <v>0</v>
      </c>
      <c r="N36" s="889">
        <f>+F36-I36</f>
        <v>0</v>
      </c>
      <c r="O36" s="418"/>
      <c r="P36" s="418">
        <v>0</v>
      </c>
      <c r="Q36" s="618"/>
      <c r="R36" s="618"/>
      <c r="S36" s="184"/>
      <c r="T36" s="618"/>
    </row>
    <row r="37" spans="1:20" s="847" customFormat="1" ht="37.200000000000003" customHeight="1">
      <c r="A37" s="841">
        <v>2400</v>
      </c>
      <c r="B37" s="902" t="s">
        <v>942</v>
      </c>
      <c r="C37" s="904">
        <f>SUM(C38:C45)</f>
        <v>155000</v>
      </c>
      <c r="D37" s="904">
        <f t="shared" ref="D37:N37" si="16">SUM(D38:D45)</f>
        <v>182404.28</v>
      </c>
      <c r="E37" s="904">
        <f t="shared" si="16"/>
        <v>31462.73</v>
      </c>
      <c r="F37" s="904">
        <f t="shared" si="16"/>
        <v>305941.55</v>
      </c>
      <c r="G37" s="904">
        <f t="shared" si="16"/>
        <v>305935.23</v>
      </c>
      <c r="H37" s="904">
        <f t="shared" si="16"/>
        <v>305935.23</v>
      </c>
      <c r="I37" s="904">
        <f t="shared" si="16"/>
        <v>305935.23</v>
      </c>
      <c r="J37" s="904">
        <f t="shared" si="16"/>
        <v>0</v>
      </c>
      <c r="K37" s="904">
        <f t="shared" si="16"/>
        <v>305935.23</v>
      </c>
      <c r="L37" s="904">
        <f t="shared" si="16"/>
        <v>305935.23</v>
      </c>
      <c r="M37" s="904">
        <f t="shared" si="16"/>
        <v>6.3200000000033469</v>
      </c>
      <c r="N37" s="904">
        <f t="shared" si="16"/>
        <v>6.319999999988795</v>
      </c>
      <c r="O37" s="894"/>
      <c r="P37" s="894" t="e">
        <f>+#REF!</f>
        <v>#REF!</v>
      </c>
      <c r="Q37" s="895" t="e">
        <f>+#REF!-P37</f>
        <v>#REF!</v>
      </c>
      <c r="R37" s="850"/>
      <c r="S37" s="850"/>
      <c r="T37" s="895"/>
    </row>
    <row r="38" spans="1:20" s="90" customFormat="1" ht="31.95" customHeight="1">
      <c r="A38" s="887">
        <v>2419</v>
      </c>
      <c r="B38" s="896" t="s">
        <v>1481</v>
      </c>
      <c r="C38" s="889">
        <f>+'P POR EJERCER '!E78</f>
        <v>0</v>
      </c>
      <c r="D38" s="889">
        <f>+'P POR EJERCER '!F78</f>
        <v>0</v>
      </c>
      <c r="E38" s="889">
        <f>+'P POR EJERCER '!G78</f>
        <v>0</v>
      </c>
      <c r="F38" s="889">
        <f t="shared" ref="F38:F45" si="17">+C38+D38-E38</f>
        <v>0</v>
      </c>
      <c r="G38" s="889">
        <f>+'P POR EJERCER '!I78</f>
        <v>0</v>
      </c>
      <c r="H38" s="889">
        <f>+'P POR EJERCER '!J78</f>
        <v>0</v>
      </c>
      <c r="I38" s="889">
        <f>+'P POR EJERCER '!K78</f>
        <v>0</v>
      </c>
      <c r="J38" s="890">
        <f t="shared" ref="J38:J45" si="18">+H38-I38</f>
        <v>0</v>
      </c>
      <c r="K38" s="889">
        <f>+'P POR EJERCER '!M78</f>
        <v>0</v>
      </c>
      <c r="L38" s="889">
        <f>+'P POR EJERCER '!O78</f>
        <v>0</v>
      </c>
      <c r="M38" s="890">
        <f t="shared" ref="M38:M45" si="19">+F38-H38</f>
        <v>0</v>
      </c>
      <c r="N38" s="889">
        <f t="shared" ref="N38:N45" si="20">+F38-I38</f>
        <v>0</v>
      </c>
      <c r="O38" s="893"/>
      <c r="P38" s="418" t="e">
        <f>+#REF!</f>
        <v>#REF!</v>
      </c>
      <c r="Q38" s="618" t="e">
        <f>+L42-P38</f>
        <v>#REF!</v>
      </c>
      <c r="R38" s="184"/>
      <c r="S38" s="184"/>
      <c r="T38" s="618"/>
    </row>
    <row r="39" spans="1:20" s="90" customFormat="1" ht="31.5" customHeight="1">
      <c r="A39" s="887">
        <v>2421</v>
      </c>
      <c r="B39" s="896" t="s">
        <v>1482</v>
      </c>
      <c r="C39" s="889">
        <f>+'P POR EJERCER '!E79</f>
        <v>0</v>
      </c>
      <c r="D39" s="889">
        <f>+'P POR EJERCER '!F79</f>
        <v>0</v>
      </c>
      <c r="E39" s="889">
        <f>+'P POR EJERCER '!G79</f>
        <v>0</v>
      </c>
      <c r="F39" s="889">
        <f t="shared" si="17"/>
        <v>0</v>
      </c>
      <c r="G39" s="889">
        <f>+'P POR EJERCER '!I79</f>
        <v>0</v>
      </c>
      <c r="H39" s="889">
        <f>+'P POR EJERCER '!J79</f>
        <v>0</v>
      </c>
      <c r="I39" s="889">
        <f>+'P POR EJERCER '!K79</f>
        <v>0</v>
      </c>
      <c r="J39" s="890">
        <f t="shared" si="18"/>
        <v>0</v>
      </c>
      <c r="K39" s="889">
        <f>+'P POR EJERCER '!M79</f>
        <v>0</v>
      </c>
      <c r="L39" s="889">
        <f>+'P POR EJERCER '!O79</f>
        <v>0</v>
      </c>
      <c r="M39" s="890">
        <f t="shared" si="19"/>
        <v>0</v>
      </c>
      <c r="N39" s="889">
        <f t="shared" si="20"/>
        <v>0</v>
      </c>
      <c r="O39" s="418"/>
      <c r="P39" s="418"/>
      <c r="Q39" s="618"/>
      <c r="R39" s="618"/>
      <c r="S39" s="184"/>
      <c r="T39" s="618"/>
    </row>
    <row r="40" spans="1:20" s="90" customFormat="1" ht="38.25" customHeight="1">
      <c r="A40" s="887">
        <v>2431</v>
      </c>
      <c r="B40" s="896" t="s">
        <v>1223</v>
      </c>
      <c r="C40" s="889">
        <f>+'P POR EJERCER '!E80</f>
        <v>20000</v>
      </c>
      <c r="D40" s="889">
        <f>+'P POR EJERCER '!F80</f>
        <v>0</v>
      </c>
      <c r="E40" s="889">
        <f>+'P POR EJERCER '!G80</f>
        <v>0</v>
      </c>
      <c r="F40" s="889">
        <f t="shared" si="17"/>
        <v>20000</v>
      </c>
      <c r="G40" s="889">
        <f>+'P POR EJERCER '!I80</f>
        <v>19999.560000000001</v>
      </c>
      <c r="H40" s="889">
        <f>+'P POR EJERCER '!J80</f>
        <v>19999.560000000001</v>
      </c>
      <c r="I40" s="889">
        <f>+'P POR EJERCER '!K80</f>
        <v>19999.560000000001</v>
      </c>
      <c r="J40" s="890">
        <f t="shared" si="18"/>
        <v>0</v>
      </c>
      <c r="K40" s="889">
        <f>+'P POR EJERCER '!M80</f>
        <v>19999.560000000001</v>
      </c>
      <c r="L40" s="889">
        <f>+'P POR EJERCER '!O80</f>
        <v>19999.560000000001</v>
      </c>
      <c r="M40" s="890">
        <f t="shared" si="19"/>
        <v>0.43999999999869033</v>
      </c>
      <c r="N40" s="889">
        <f t="shared" si="20"/>
        <v>0.43999999999869033</v>
      </c>
      <c r="O40" s="418"/>
      <c r="P40" s="418" t="e">
        <f>+#REF!</f>
        <v>#REF!</v>
      </c>
      <c r="Q40" s="618" t="e">
        <f>+L47-P40</f>
        <v>#REF!</v>
      </c>
      <c r="R40" s="184"/>
      <c r="S40" s="184"/>
      <c r="T40" s="618"/>
    </row>
    <row r="41" spans="1:20" s="90" customFormat="1" ht="27.75" customHeight="1">
      <c r="A41" s="887">
        <v>2441</v>
      </c>
      <c r="B41" s="896" t="s">
        <v>1476</v>
      </c>
      <c r="C41" s="889">
        <f>+'P POR EJERCER '!E81</f>
        <v>0</v>
      </c>
      <c r="D41" s="889">
        <f>+'P POR EJERCER '!F81</f>
        <v>7424</v>
      </c>
      <c r="E41" s="889">
        <f>+'P POR EJERCER '!G81</f>
        <v>0</v>
      </c>
      <c r="F41" s="889">
        <f t="shared" si="17"/>
        <v>7424</v>
      </c>
      <c r="G41" s="889">
        <f>+'P POR EJERCER '!I81</f>
        <v>7424</v>
      </c>
      <c r="H41" s="889">
        <f>+'P POR EJERCER '!J81</f>
        <v>7424</v>
      </c>
      <c r="I41" s="889">
        <f>+'P POR EJERCER '!K81</f>
        <v>7424</v>
      </c>
      <c r="J41" s="890">
        <f t="shared" si="18"/>
        <v>0</v>
      </c>
      <c r="K41" s="889">
        <f>+'P POR EJERCER '!M81</f>
        <v>7424</v>
      </c>
      <c r="L41" s="889">
        <f>+'P POR EJERCER '!O81</f>
        <v>7424</v>
      </c>
      <c r="M41" s="890">
        <f t="shared" si="19"/>
        <v>0</v>
      </c>
      <c r="N41" s="889">
        <f t="shared" si="20"/>
        <v>0</v>
      </c>
      <c r="O41" s="418"/>
      <c r="P41" s="418"/>
      <c r="Q41" s="618"/>
      <c r="R41" s="618"/>
      <c r="S41" s="184"/>
      <c r="T41" s="618"/>
    </row>
    <row r="42" spans="1:20" s="90" customFormat="1" ht="37.5" customHeight="1">
      <c r="A42" s="887">
        <v>2461</v>
      </c>
      <c r="B42" s="888" t="s">
        <v>1029</v>
      </c>
      <c r="C42" s="889">
        <f>+'P POR EJERCER '!E82</f>
        <v>100000</v>
      </c>
      <c r="D42" s="889">
        <f>+'P POR EJERCER '!F82</f>
        <v>50000</v>
      </c>
      <c r="E42" s="889">
        <f>+'P POR EJERCER '!G82</f>
        <v>31425.55</v>
      </c>
      <c r="F42" s="889">
        <f t="shared" si="17"/>
        <v>118574.45</v>
      </c>
      <c r="G42" s="889">
        <f>+'P POR EJERCER '!I82</f>
        <v>118568.57</v>
      </c>
      <c r="H42" s="889">
        <f>+'P POR EJERCER '!J82</f>
        <v>118568.56999999999</v>
      </c>
      <c r="I42" s="889">
        <f>+'P POR EJERCER '!K82</f>
        <v>118568.57</v>
      </c>
      <c r="J42" s="890">
        <f t="shared" si="18"/>
        <v>0</v>
      </c>
      <c r="K42" s="889">
        <f>+'P POR EJERCER '!M82</f>
        <v>118568.57</v>
      </c>
      <c r="L42" s="889">
        <f>+'P POR EJERCER '!O82</f>
        <v>118568.57</v>
      </c>
      <c r="M42" s="890">
        <f t="shared" si="19"/>
        <v>5.8800000000046566</v>
      </c>
      <c r="N42" s="889">
        <f t="shared" si="20"/>
        <v>5.8799999999901047</v>
      </c>
      <c r="O42" s="418"/>
      <c r="P42" s="418" t="e">
        <f>+#REF!</f>
        <v>#REF!</v>
      </c>
      <c r="Q42" s="618" t="e">
        <f>+#REF!-P42</f>
        <v>#REF!</v>
      </c>
      <c r="R42" s="618"/>
      <c r="S42" s="184"/>
      <c r="T42" s="618"/>
    </row>
    <row r="43" spans="1:20" s="847" customFormat="1" ht="32.25" customHeight="1">
      <c r="A43" s="887">
        <v>2471</v>
      </c>
      <c r="B43" s="888" t="s">
        <v>1206</v>
      </c>
      <c r="C43" s="889">
        <f>+'P POR EJERCER '!E83</f>
        <v>10000</v>
      </c>
      <c r="D43" s="889">
        <f>+'P POR EJERCER '!F83</f>
        <v>89980.28</v>
      </c>
      <c r="E43" s="889">
        <f>+'P POR EJERCER '!G83</f>
        <v>0.8</v>
      </c>
      <c r="F43" s="889">
        <f t="shared" si="17"/>
        <v>99979.48</v>
      </c>
      <c r="G43" s="889">
        <f>+'P POR EJERCER '!I83</f>
        <v>99979.48</v>
      </c>
      <c r="H43" s="889">
        <f>+'P POR EJERCER '!J83</f>
        <v>99979.48</v>
      </c>
      <c r="I43" s="889">
        <f>+'P POR EJERCER '!K83</f>
        <v>99979.48</v>
      </c>
      <c r="J43" s="890">
        <f t="shared" si="18"/>
        <v>0</v>
      </c>
      <c r="K43" s="889">
        <f>+'P POR EJERCER '!M83</f>
        <v>99979.48</v>
      </c>
      <c r="L43" s="889">
        <f>+'P POR EJERCER '!O83</f>
        <v>99979.48</v>
      </c>
      <c r="M43" s="890">
        <f t="shared" si="19"/>
        <v>0</v>
      </c>
      <c r="N43" s="889">
        <f t="shared" si="20"/>
        <v>0</v>
      </c>
      <c r="O43" s="894"/>
      <c r="P43" s="894"/>
      <c r="Q43" s="895"/>
      <c r="R43" s="850"/>
      <c r="S43" s="850"/>
      <c r="T43" s="895"/>
    </row>
    <row r="44" spans="1:20" s="90" customFormat="1" ht="33.75" customHeight="1">
      <c r="A44" s="887">
        <v>2481</v>
      </c>
      <c r="B44" s="888" t="s">
        <v>289</v>
      </c>
      <c r="C44" s="889">
        <f>+'P POR EJERCER '!E84</f>
        <v>10000</v>
      </c>
      <c r="D44" s="889">
        <f>+'P POR EJERCER '!F84</f>
        <v>35000</v>
      </c>
      <c r="E44" s="889">
        <f>+'P POR EJERCER '!G84</f>
        <v>0</v>
      </c>
      <c r="F44" s="889">
        <f t="shared" si="17"/>
        <v>45000</v>
      </c>
      <c r="G44" s="889">
        <f>+'P POR EJERCER '!I84</f>
        <v>45000</v>
      </c>
      <c r="H44" s="889">
        <f>+'P POR EJERCER '!J84</f>
        <v>45000</v>
      </c>
      <c r="I44" s="889">
        <f>+'P POR EJERCER '!K84</f>
        <v>45000</v>
      </c>
      <c r="J44" s="890">
        <f t="shared" si="18"/>
        <v>0</v>
      </c>
      <c r="K44" s="889">
        <f>+'P POR EJERCER '!M84</f>
        <v>45000</v>
      </c>
      <c r="L44" s="889">
        <f>+'P POR EJERCER '!O84</f>
        <v>45000</v>
      </c>
      <c r="M44" s="890">
        <f t="shared" si="19"/>
        <v>0</v>
      </c>
      <c r="N44" s="889">
        <f t="shared" si="20"/>
        <v>0</v>
      </c>
      <c r="O44" s="418"/>
      <c r="P44" s="418" t="e">
        <f>+#REF!</f>
        <v>#REF!</v>
      </c>
      <c r="Q44" s="618" t="e">
        <f>+L57-P44</f>
        <v>#REF!</v>
      </c>
      <c r="R44" s="184"/>
      <c r="S44" s="184"/>
      <c r="T44" s="618"/>
    </row>
    <row r="45" spans="1:20" s="847" customFormat="1" ht="30.75" customHeight="1">
      <c r="A45" s="887">
        <v>2491</v>
      </c>
      <c r="B45" s="888" t="s">
        <v>1207</v>
      </c>
      <c r="C45" s="889">
        <f>+'P POR EJERCER '!E85</f>
        <v>15000</v>
      </c>
      <c r="D45" s="889">
        <f>+'P POR EJERCER '!F85</f>
        <v>0</v>
      </c>
      <c r="E45" s="889">
        <f>+'P POR EJERCER '!G85</f>
        <v>36.380000000000003</v>
      </c>
      <c r="F45" s="889">
        <f t="shared" si="17"/>
        <v>14963.62</v>
      </c>
      <c r="G45" s="889">
        <f>+'P POR EJERCER '!I85</f>
        <v>14963.62</v>
      </c>
      <c r="H45" s="889">
        <f>+'P POR EJERCER '!J85</f>
        <v>14963.62</v>
      </c>
      <c r="I45" s="889">
        <f>+'P POR EJERCER '!K85</f>
        <v>14963.62</v>
      </c>
      <c r="J45" s="890">
        <f t="shared" si="18"/>
        <v>0</v>
      </c>
      <c r="K45" s="889">
        <f>+'P POR EJERCER '!M85</f>
        <v>14963.62</v>
      </c>
      <c r="L45" s="889">
        <f>+'P POR EJERCER '!O85</f>
        <v>14963.62</v>
      </c>
      <c r="M45" s="890">
        <f t="shared" si="19"/>
        <v>0</v>
      </c>
      <c r="N45" s="889">
        <f t="shared" si="20"/>
        <v>0</v>
      </c>
      <c r="O45" s="894"/>
      <c r="P45" s="894" t="e">
        <f>+#REF!</f>
        <v>#REF!</v>
      </c>
      <c r="Q45" s="895" t="e">
        <f>+#REF!-P45</f>
        <v>#REF!</v>
      </c>
      <c r="R45" s="850"/>
      <c r="S45" s="850"/>
      <c r="T45" s="895"/>
    </row>
    <row r="46" spans="1:20" s="847" customFormat="1" ht="31.95" customHeight="1">
      <c r="A46" s="841">
        <v>2500</v>
      </c>
      <c r="B46" s="902" t="s">
        <v>799</v>
      </c>
      <c r="C46" s="904">
        <f t="shared" ref="C46:N46" si="21">SUM(C47)</f>
        <v>95000</v>
      </c>
      <c r="D46" s="904">
        <f t="shared" si="21"/>
        <v>240780</v>
      </c>
      <c r="E46" s="904">
        <f t="shared" si="21"/>
        <v>25024</v>
      </c>
      <c r="F46" s="904">
        <f t="shared" si="21"/>
        <v>310756</v>
      </c>
      <c r="G46" s="904">
        <f t="shared" si="21"/>
        <v>310678.26</v>
      </c>
      <c r="H46" s="904">
        <f t="shared" si="21"/>
        <v>310678.26</v>
      </c>
      <c r="I46" s="904">
        <f t="shared" si="21"/>
        <v>310678.26</v>
      </c>
      <c r="J46" s="904">
        <f t="shared" si="21"/>
        <v>0</v>
      </c>
      <c r="K46" s="904">
        <f t="shared" si="21"/>
        <v>310678.26</v>
      </c>
      <c r="L46" s="904">
        <f t="shared" si="21"/>
        <v>310678.26</v>
      </c>
      <c r="M46" s="904">
        <f t="shared" si="21"/>
        <v>77.739999999990687</v>
      </c>
      <c r="N46" s="904">
        <f t="shared" si="21"/>
        <v>77.739999999990687</v>
      </c>
      <c r="O46" s="894"/>
      <c r="P46" s="894" t="e">
        <f>+#REF!</f>
        <v>#REF!</v>
      </c>
      <c r="Q46" s="895" t="e">
        <f>+#REF!-P46</f>
        <v>#REF!</v>
      </c>
      <c r="R46" s="850"/>
      <c r="S46" s="850"/>
      <c r="T46" s="895"/>
    </row>
    <row r="47" spans="1:20" s="90" customFormat="1" ht="34.200000000000003" customHeight="1">
      <c r="A47" s="887">
        <v>2541</v>
      </c>
      <c r="B47" s="683" t="s">
        <v>314</v>
      </c>
      <c r="C47" s="889">
        <f>+'P POR EJERCER '!E86</f>
        <v>95000</v>
      </c>
      <c r="D47" s="889">
        <f>+'P POR EJERCER '!F86</f>
        <v>240780</v>
      </c>
      <c r="E47" s="889">
        <f>+'P POR EJERCER '!G86</f>
        <v>25024</v>
      </c>
      <c r="F47" s="889">
        <f>+C47+D47-E47</f>
        <v>310756</v>
      </c>
      <c r="G47" s="889">
        <f>+'P POR EJERCER '!I86</f>
        <v>310678.26</v>
      </c>
      <c r="H47" s="889">
        <f>+'P POR EJERCER '!J86</f>
        <v>310678.26</v>
      </c>
      <c r="I47" s="889">
        <f>+'P POR EJERCER '!K86</f>
        <v>310678.26</v>
      </c>
      <c r="J47" s="890">
        <f>+H47-I47</f>
        <v>0</v>
      </c>
      <c r="K47" s="889">
        <f>+'P POR EJERCER '!M86</f>
        <v>310678.26</v>
      </c>
      <c r="L47" s="889">
        <f>+'P POR EJERCER '!O86</f>
        <v>310678.26</v>
      </c>
      <c r="M47" s="890">
        <f>+F47-H47</f>
        <v>77.739999999990687</v>
      </c>
      <c r="N47" s="889">
        <f>+F47-I47</f>
        <v>77.739999999990687</v>
      </c>
      <c r="O47" s="418"/>
      <c r="P47" s="418" t="e">
        <f>+#REF!</f>
        <v>#REF!</v>
      </c>
      <c r="Q47" s="618" t="e">
        <f>+#REF!-P47</f>
        <v>#REF!</v>
      </c>
      <c r="R47" s="184"/>
      <c r="S47" s="184"/>
      <c r="T47" s="618"/>
    </row>
    <row r="48" spans="1:20" s="90" customFormat="1" ht="27.75" customHeight="1">
      <c r="A48" s="841">
        <v>2600</v>
      </c>
      <c r="B48" s="902" t="s">
        <v>67</v>
      </c>
      <c r="C48" s="904">
        <f t="shared" ref="C48:L48" si="22">+C49</f>
        <v>470000</v>
      </c>
      <c r="D48" s="904">
        <f t="shared" si="22"/>
        <v>0</v>
      </c>
      <c r="E48" s="904">
        <f t="shared" si="22"/>
        <v>100000</v>
      </c>
      <c r="F48" s="904">
        <f t="shared" si="22"/>
        <v>370000</v>
      </c>
      <c r="G48" s="904">
        <f t="shared" si="22"/>
        <v>370000.00000000006</v>
      </c>
      <c r="H48" s="904">
        <f t="shared" si="22"/>
        <v>370000</v>
      </c>
      <c r="I48" s="904">
        <f t="shared" si="22"/>
        <v>370000.00000000006</v>
      </c>
      <c r="J48" s="904">
        <f t="shared" si="22"/>
        <v>0</v>
      </c>
      <c r="K48" s="904">
        <f t="shared" si="22"/>
        <v>370000.00000000006</v>
      </c>
      <c r="L48" s="904">
        <f t="shared" si="22"/>
        <v>370000</v>
      </c>
      <c r="M48" s="904">
        <f>SUM(M49)</f>
        <v>0</v>
      </c>
      <c r="N48" s="904">
        <f>SUM(N49)</f>
        <v>0</v>
      </c>
      <c r="O48" s="418"/>
      <c r="P48" s="418"/>
      <c r="Q48" s="618"/>
      <c r="R48" s="618"/>
      <c r="S48" s="184"/>
      <c r="T48" s="618"/>
    </row>
    <row r="49" spans="1:20" s="90" customFormat="1" ht="31.5" customHeight="1">
      <c r="A49" s="887">
        <v>2611</v>
      </c>
      <c r="B49" s="683" t="s">
        <v>67</v>
      </c>
      <c r="C49" s="889">
        <f>+'P POR EJERCER '!E87</f>
        <v>470000</v>
      </c>
      <c r="D49" s="889">
        <f>+'P POR EJERCER '!F87</f>
        <v>0</v>
      </c>
      <c r="E49" s="889">
        <f>+'P POR EJERCER '!G87</f>
        <v>100000</v>
      </c>
      <c r="F49" s="889">
        <f>+C49+D49-E49</f>
        <v>370000</v>
      </c>
      <c r="G49" s="889">
        <f>+'P POR EJERCER '!I87</f>
        <v>370000.00000000006</v>
      </c>
      <c r="H49" s="889">
        <f>+'P POR EJERCER '!J87</f>
        <v>370000</v>
      </c>
      <c r="I49" s="889">
        <f>+'P POR EJERCER '!K87</f>
        <v>370000.00000000006</v>
      </c>
      <c r="J49" s="890">
        <f>+H49-I49</f>
        <v>0</v>
      </c>
      <c r="K49" s="889">
        <f>+'P POR EJERCER '!M87</f>
        <v>370000.00000000006</v>
      </c>
      <c r="L49" s="889">
        <f>+'P POR EJERCER '!O87</f>
        <v>370000</v>
      </c>
      <c r="M49" s="890">
        <f>+F49-H49</f>
        <v>0</v>
      </c>
      <c r="N49" s="889">
        <f>+F49-I49</f>
        <v>0</v>
      </c>
      <c r="O49" s="418"/>
      <c r="P49" s="418"/>
      <c r="Q49" s="618"/>
      <c r="R49" s="618"/>
      <c r="S49" s="184"/>
      <c r="T49" s="618"/>
    </row>
    <row r="50" spans="1:20" s="90" customFormat="1" ht="32.25" customHeight="1">
      <c r="A50" s="841">
        <v>2700</v>
      </c>
      <c r="B50" s="902" t="s">
        <v>926</v>
      </c>
      <c r="C50" s="904">
        <f t="shared" ref="C50:N50" si="23">SUM(C51:C53)</f>
        <v>105000</v>
      </c>
      <c r="D50" s="904">
        <f t="shared" si="23"/>
        <v>14352</v>
      </c>
      <c r="E50" s="904">
        <f t="shared" si="23"/>
        <v>49228.6</v>
      </c>
      <c r="F50" s="904">
        <f t="shared" si="23"/>
        <v>70123.399999999994</v>
      </c>
      <c r="G50" s="904">
        <f t="shared" si="23"/>
        <v>70123.399999999994</v>
      </c>
      <c r="H50" s="904">
        <f t="shared" si="23"/>
        <v>70123.399999999994</v>
      </c>
      <c r="I50" s="904">
        <f t="shared" si="23"/>
        <v>70123.399999999994</v>
      </c>
      <c r="J50" s="904">
        <f t="shared" si="23"/>
        <v>0</v>
      </c>
      <c r="K50" s="904">
        <f t="shared" si="23"/>
        <v>70123.399999999994</v>
      </c>
      <c r="L50" s="904">
        <f t="shared" si="23"/>
        <v>70123.399999999994</v>
      </c>
      <c r="M50" s="904">
        <f t="shared" si="23"/>
        <v>0</v>
      </c>
      <c r="N50" s="904">
        <f t="shared" si="23"/>
        <v>0</v>
      </c>
      <c r="O50" s="418"/>
      <c r="P50" s="418"/>
      <c r="Q50" s="618"/>
      <c r="R50" s="618"/>
      <c r="S50" s="184"/>
      <c r="T50" s="618"/>
    </row>
    <row r="51" spans="1:20" s="90" customFormat="1" ht="33.75" customHeight="1">
      <c r="A51" s="887">
        <v>2711</v>
      </c>
      <c r="B51" s="683" t="s">
        <v>290</v>
      </c>
      <c r="C51" s="889">
        <f>+'P POR EJERCER '!E88</f>
        <v>95000</v>
      </c>
      <c r="D51" s="889">
        <f>+'P POR EJERCER '!F88</f>
        <v>7424</v>
      </c>
      <c r="E51" s="889">
        <f>+'P POR EJERCER '!G88</f>
        <v>39228.6</v>
      </c>
      <c r="F51" s="889">
        <f>+C51+D51-E51</f>
        <v>63195.4</v>
      </c>
      <c r="G51" s="889">
        <f>+'P POR EJERCER '!I88</f>
        <v>63195.4</v>
      </c>
      <c r="H51" s="889">
        <f>+'P POR EJERCER '!J88</f>
        <v>63195.4</v>
      </c>
      <c r="I51" s="889">
        <f>+'P POR EJERCER '!K88</f>
        <v>63195.4</v>
      </c>
      <c r="J51" s="890">
        <f>+H51-I51</f>
        <v>0</v>
      </c>
      <c r="K51" s="889">
        <f>+'P POR EJERCER '!M88</f>
        <v>63195.4</v>
      </c>
      <c r="L51" s="889">
        <f>+'P POR EJERCER '!O88</f>
        <v>63195.4</v>
      </c>
      <c r="M51" s="890">
        <f>+F51-H51</f>
        <v>0</v>
      </c>
      <c r="N51" s="889">
        <f>+F51-I51</f>
        <v>0</v>
      </c>
      <c r="O51" s="418"/>
      <c r="P51" s="418"/>
      <c r="Q51" s="618"/>
      <c r="R51" s="618"/>
      <c r="S51" s="184"/>
      <c r="T51" s="618"/>
    </row>
    <row r="52" spans="1:20" s="90" customFormat="1" ht="30" customHeight="1">
      <c r="A52" s="887">
        <v>2721</v>
      </c>
      <c r="B52" s="683" t="s">
        <v>927</v>
      </c>
      <c r="C52" s="889">
        <f>+'P POR EJERCER '!E89</f>
        <v>10000</v>
      </c>
      <c r="D52" s="889">
        <f>+'P POR EJERCER '!F89</f>
        <v>0</v>
      </c>
      <c r="E52" s="889">
        <f>+'P POR EJERCER '!G89</f>
        <v>10000</v>
      </c>
      <c r="F52" s="889">
        <f>+C52+D52-E52</f>
        <v>0</v>
      </c>
      <c r="G52" s="889">
        <f>+'P POR EJERCER '!I89</f>
        <v>0</v>
      </c>
      <c r="H52" s="889">
        <f>+'P POR EJERCER '!J89</f>
        <v>0</v>
      </c>
      <c r="I52" s="889">
        <f>+'P POR EJERCER '!K89</f>
        <v>0</v>
      </c>
      <c r="J52" s="890">
        <f>+H52-I52</f>
        <v>0</v>
      </c>
      <c r="K52" s="889">
        <f>+'P POR EJERCER '!M89</f>
        <v>0</v>
      </c>
      <c r="L52" s="889">
        <f>+'P POR EJERCER '!O89</f>
        <v>0</v>
      </c>
      <c r="M52" s="890">
        <f>+F52-H52</f>
        <v>0</v>
      </c>
      <c r="N52" s="889">
        <f>+F52-I52</f>
        <v>0</v>
      </c>
      <c r="O52" s="418"/>
      <c r="P52" s="418"/>
      <c r="Q52" s="618"/>
      <c r="R52" s="618"/>
      <c r="S52" s="184"/>
      <c r="T52" s="618"/>
    </row>
    <row r="53" spans="1:20" s="90" customFormat="1" ht="33.6" customHeight="1">
      <c r="A53" s="887">
        <v>2741</v>
      </c>
      <c r="B53" s="683" t="s">
        <v>1197</v>
      </c>
      <c r="C53" s="889">
        <f>+'P POR EJERCER '!E90</f>
        <v>0</v>
      </c>
      <c r="D53" s="889">
        <f>+'P POR EJERCER '!F90</f>
        <v>6928</v>
      </c>
      <c r="E53" s="889">
        <f>+'P POR EJERCER '!G90</f>
        <v>0</v>
      </c>
      <c r="F53" s="889">
        <f>+C53+D53-E53</f>
        <v>6928</v>
      </c>
      <c r="G53" s="889">
        <f>+'P POR EJERCER '!I90</f>
        <v>6928</v>
      </c>
      <c r="H53" s="889">
        <f>+'P POR EJERCER '!J90</f>
        <v>6928</v>
      </c>
      <c r="I53" s="889">
        <f>+'P POR EJERCER '!K90</f>
        <v>6928</v>
      </c>
      <c r="J53" s="890">
        <f>+H53-I53</f>
        <v>0</v>
      </c>
      <c r="K53" s="889">
        <f>+'P POR EJERCER '!M90</f>
        <v>6928</v>
      </c>
      <c r="L53" s="889">
        <f>+'P POR EJERCER '!O90</f>
        <v>6928</v>
      </c>
      <c r="M53" s="890">
        <f>+F53-H53</f>
        <v>0</v>
      </c>
      <c r="N53" s="889">
        <f>+F53-I53</f>
        <v>0</v>
      </c>
      <c r="O53" s="418"/>
      <c r="P53" s="418"/>
      <c r="Q53" s="618"/>
      <c r="R53" s="618"/>
      <c r="S53" s="184"/>
      <c r="T53" s="618"/>
    </row>
    <row r="54" spans="1:20" s="90" customFormat="1" ht="32.25" customHeight="1">
      <c r="A54" s="841">
        <v>2900</v>
      </c>
      <c r="B54" s="902" t="s">
        <v>798</v>
      </c>
      <c r="C54" s="904">
        <f t="shared" ref="C54:N54" si="24">SUM(C55:C59)</f>
        <v>201000</v>
      </c>
      <c r="D54" s="904">
        <f t="shared" si="24"/>
        <v>52873.68</v>
      </c>
      <c r="E54" s="904">
        <f t="shared" si="24"/>
        <v>38492.380000000005</v>
      </c>
      <c r="F54" s="904">
        <f t="shared" si="24"/>
        <v>215381.3</v>
      </c>
      <c r="G54" s="904">
        <f t="shared" si="24"/>
        <v>209208.92</v>
      </c>
      <c r="H54" s="904">
        <f t="shared" si="24"/>
        <v>209208.92</v>
      </c>
      <c r="I54" s="904">
        <f t="shared" si="24"/>
        <v>209208.92</v>
      </c>
      <c r="J54" s="904">
        <f t="shared" si="24"/>
        <v>0</v>
      </c>
      <c r="K54" s="904">
        <f t="shared" si="24"/>
        <v>209208.92</v>
      </c>
      <c r="L54" s="904">
        <f t="shared" si="24"/>
        <v>209208.91999999998</v>
      </c>
      <c r="M54" s="904">
        <f t="shared" si="24"/>
        <v>6172.3799999999756</v>
      </c>
      <c r="N54" s="904">
        <f t="shared" si="24"/>
        <v>6172.3799999999756</v>
      </c>
      <c r="O54" s="418"/>
      <c r="P54" s="418"/>
      <c r="Q54" s="618"/>
      <c r="R54" s="184"/>
      <c r="S54" s="184"/>
      <c r="T54" s="618"/>
    </row>
    <row r="55" spans="1:20" s="90" customFormat="1" ht="30.6" customHeight="1">
      <c r="A55" s="887">
        <v>2911</v>
      </c>
      <c r="B55" s="888" t="s">
        <v>291</v>
      </c>
      <c r="C55" s="889">
        <f>+'P POR EJERCER '!E91</f>
        <v>15000</v>
      </c>
      <c r="D55" s="889">
        <f>+'P POR EJERCER '!F91</f>
        <v>3248</v>
      </c>
      <c r="E55" s="889">
        <f>+'P POR EJERCER '!G91</f>
        <v>7.5</v>
      </c>
      <c r="F55" s="889">
        <f>+C55+D55-E55</f>
        <v>18240.5</v>
      </c>
      <c r="G55" s="889">
        <f>+'P POR EJERCER '!I91</f>
        <v>18240.5</v>
      </c>
      <c r="H55" s="889">
        <f>+'P POR EJERCER '!J91</f>
        <v>18240.5</v>
      </c>
      <c r="I55" s="889">
        <f>+'P POR EJERCER '!K91</f>
        <v>18240.5</v>
      </c>
      <c r="J55" s="890">
        <f>+H55-I55</f>
        <v>0</v>
      </c>
      <c r="K55" s="889">
        <f>+'P POR EJERCER '!M91</f>
        <v>18240.5</v>
      </c>
      <c r="L55" s="889">
        <f>+'P POR EJERCER '!O91</f>
        <v>18240.5</v>
      </c>
      <c r="M55" s="890">
        <f>+F55-H55</f>
        <v>0</v>
      </c>
      <c r="N55" s="889">
        <f>+F55-I55</f>
        <v>0</v>
      </c>
      <c r="O55" s="418"/>
      <c r="P55" s="418"/>
      <c r="Q55" s="618"/>
      <c r="R55" s="618"/>
      <c r="S55" s="184"/>
      <c r="T55" s="618"/>
    </row>
    <row r="56" spans="1:20" ht="33" customHeight="1">
      <c r="A56" s="887">
        <v>2921</v>
      </c>
      <c r="B56" s="888" t="s">
        <v>1478</v>
      </c>
      <c r="C56" s="889">
        <f>+'P POR EJERCER '!E92</f>
        <v>0</v>
      </c>
      <c r="D56" s="889">
        <f>+'P POR EJERCER '!F92</f>
        <v>0</v>
      </c>
      <c r="E56" s="889">
        <f>+'P POR EJERCER '!G92</f>
        <v>0</v>
      </c>
      <c r="F56" s="889">
        <f>+C56+D56-E56</f>
        <v>0</v>
      </c>
      <c r="G56" s="889">
        <f>+'P POR EJERCER '!I92</f>
        <v>0</v>
      </c>
      <c r="H56" s="889">
        <f>+'P POR EJERCER '!J92</f>
        <v>0</v>
      </c>
      <c r="I56" s="889">
        <f>+'P POR EJERCER '!K92</f>
        <v>0</v>
      </c>
      <c r="J56" s="890">
        <f>+H56-I56</f>
        <v>0</v>
      </c>
      <c r="K56" s="889">
        <f>+'P POR EJERCER '!M92</f>
        <v>0</v>
      </c>
      <c r="L56" s="889">
        <f>+'P POR EJERCER '!O92</f>
        <v>0</v>
      </c>
      <c r="M56" s="890">
        <f>+F56-H56</f>
        <v>0</v>
      </c>
      <c r="N56" s="889">
        <f>+F56-I56</f>
        <v>0</v>
      </c>
      <c r="P56" s="130"/>
      <c r="T56" s="145"/>
    </row>
    <row r="57" spans="1:20" s="847" customFormat="1" ht="34.200000000000003" customHeight="1">
      <c r="A57" s="887">
        <v>2941</v>
      </c>
      <c r="B57" s="888" t="s">
        <v>800</v>
      </c>
      <c r="C57" s="889">
        <f>+'P POR EJERCER '!E27+'P POR EJERCER '!E43+'P POR EJERCER '!E93</f>
        <v>130000</v>
      </c>
      <c r="D57" s="889">
        <f>+'P POR EJERCER '!F27+'P POR EJERCER '!F43+'P POR EJERCER '!F93</f>
        <v>49625.68</v>
      </c>
      <c r="E57" s="889">
        <f>+'P POR EJERCER '!G27+'P POR EJERCER '!G43+'P POR EJERCER '!G93</f>
        <v>334.88</v>
      </c>
      <c r="F57" s="889">
        <f>+C57+D57-E57</f>
        <v>179290.8</v>
      </c>
      <c r="G57" s="889">
        <f>+'P POR EJERCER '!I27+'P POR EJERCER '!I43+'P POR EJERCER '!I93</f>
        <v>179094.42</v>
      </c>
      <c r="H57" s="889">
        <f>+'P POR EJERCER '!J27+'P POR EJERCER '!J43+'P POR EJERCER '!J93</f>
        <v>179094.42</v>
      </c>
      <c r="I57" s="889">
        <f>+'P POR EJERCER '!K27+'P POR EJERCER '!K43+'P POR EJERCER '!K93</f>
        <v>179094.42</v>
      </c>
      <c r="J57" s="890">
        <f>+H57-I57</f>
        <v>0</v>
      </c>
      <c r="K57" s="889">
        <f>+'P POR EJERCER '!M27+'P POR EJERCER '!M43+'P POR EJERCER '!M93</f>
        <v>179094.42</v>
      </c>
      <c r="L57" s="889">
        <f>+'P POR EJERCER '!O27+'P POR EJERCER '!O43+'P POR EJERCER '!O93</f>
        <v>179094.41999999998</v>
      </c>
      <c r="M57" s="890">
        <f>+F57-H57</f>
        <v>196.37999999997555</v>
      </c>
      <c r="N57" s="889">
        <f>+F57-I57</f>
        <v>196.37999999997555</v>
      </c>
      <c r="O57" s="894">
        <f>+G60-K60</f>
        <v>0</v>
      </c>
      <c r="P57" s="894"/>
      <c r="Q57" s="895"/>
      <c r="R57" s="895"/>
      <c r="S57" s="850"/>
      <c r="T57" s="895"/>
    </row>
    <row r="58" spans="1:20" s="90" customFormat="1" ht="35.25" customHeight="1">
      <c r="A58" s="887">
        <v>2961</v>
      </c>
      <c r="B58" s="888" t="s">
        <v>801</v>
      </c>
      <c r="C58" s="889">
        <f>+'P POR EJERCER '!E94</f>
        <v>45000</v>
      </c>
      <c r="D58" s="889">
        <f>+'P POR EJERCER '!F94</f>
        <v>0</v>
      </c>
      <c r="E58" s="889">
        <f>+'P POR EJERCER '!G94</f>
        <v>27150</v>
      </c>
      <c r="F58" s="889">
        <f>+C58+D58-E58</f>
        <v>17850</v>
      </c>
      <c r="G58" s="143">
        <f>+'P POR EJERCER '!I94</f>
        <v>11874</v>
      </c>
      <c r="H58" s="143">
        <f>+'P POR EJERCER '!J94</f>
        <v>11874</v>
      </c>
      <c r="I58" s="143">
        <f>+'P POR EJERCER '!K94</f>
        <v>11874</v>
      </c>
      <c r="J58" s="890">
        <f>+H58-I58</f>
        <v>0</v>
      </c>
      <c r="K58" s="143">
        <f>+'P POR EJERCER '!M94</f>
        <v>11874</v>
      </c>
      <c r="L58" s="143">
        <f>+'P POR EJERCER '!O94</f>
        <v>11874</v>
      </c>
      <c r="M58" s="890">
        <f>+F58-H58</f>
        <v>5976</v>
      </c>
      <c r="N58" s="889">
        <f>+F58-I58</f>
        <v>5976</v>
      </c>
      <c r="O58" s="893"/>
      <c r="P58" s="418"/>
      <c r="Q58" s="618"/>
      <c r="R58" s="618"/>
      <c r="S58" s="184"/>
      <c r="T58" s="618"/>
    </row>
    <row r="59" spans="1:20" s="90" customFormat="1" ht="35.25" customHeight="1">
      <c r="A59" s="900">
        <v>2991</v>
      </c>
      <c r="B59" s="943" t="s">
        <v>1554</v>
      </c>
      <c r="C59" s="889">
        <f>+'P POR EJERCER '!E95</f>
        <v>11000</v>
      </c>
      <c r="D59" s="889">
        <f>+'P POR EJERCER '!F95</f>
        <v>0</v>
      </c>
      <c r="E59" s="889">
        <f>+'P POR EJERCER '!G95</f>
        <v>11000</v>
      </c>
      <c r="F59" s="889">
        <f>+C59+D59-E59</f>
        <v>0</v>
      </c>
      <c r="G59" s="143">
        <f>+'P POR EJERCER '!I95</f>
        <v>0</v>
      </c>
      <c r="H59" s="143">
        <f>+'P POR EJERCER '!J95</f>
        <v>0</v>
      </c>
      <c r="I59" s="143">
        <f>+'P POR EJERCER '!K95</f>
        <v>0</v>
      </c>
      <c r="J59" s="890">
        <f>+H59-I59</f>
        <v>0</v>
      </c>
      <c r="K59" s="143">
        <f>+'P POR EJERCER '!M95</f>
        <v>0</v>
      </c>
      <c r="L59" s="143">
        <f>+'P POR EJERCER '!O95</f>
        <v>0</v>
      </c>
      <c r="M59" s="890">
        <f>+F59-H59</f>
        <v>0</v>
      </c>
      <c r="N59" s="889">
        <f>+F59-I59</f>
        <v>0</v>
      </c>
      <c r="O59" s="418"/>
      <c r="P59" s="418"/>
      <c r="Q59" s="618"/>
      <c r="R59" s="618"/>
      <c r="S59" s="184"/>
      <c r="T59" s="618"/>
    </row>
    <row r="60" spans="1:20" s="90" customFormat="1" ht="35.25" customHeight="1">
      <c r="A60" s="907"/>
      <c r="B60" s="927" t="s">
        <v>1453</v>
      </c>
      <c r="C60" s="904">
        <f t="shared" ref="C60:N60" si="25">+C27+C34+C37+C46+C48+C50+C54</f>
        <v>2673631.42</v>
      </c>
      <c r="D60" s="904">
        <f t="shared" si="25"/>
        <v>1051110.21</v>
      </c>
      <c r="E60" s="904">
        <f t="shared" si="25"/>
        <v>1075333.8899999999</v>
      </c>
      <c r="F60" s="904">
        <f t="shared" si="25"/>
        <v>2649407.7399999998</v>
      </c>
      <c r="G60" s="904">
        <f t="shared" si="25"/>
        <v>2635525.84</v>
      </c>
      <c r="H60" s="904">
        <f t="shared" si="25"/>
        <v>2635525.84</v>
      </c>
      <c r="I60" s="904">
        <f t="shared" si="25"/>
        <v>2635525.84</v>
      </c>
      <c r="J60" s="904">
        <f t="shared" si="25"/>
        <v>0</v>
      </c>
      <c r="K60" s="904">
        <f t="shared" si="25"/>
        <v>2635525.84</v>
      </c>
      <c r="L60" s="904">
        <f t="shared" si="25"/>
        <v>2635525.84</v>
      </c>
      <c r="M60" s="904">
        <f t="shared" si="25"/>
        <v>13881.900000000005</v>
      </c>
      <c r="N60" s="904">
        <f t="shared" si="25"/>
        <v>13881.899999999932</v>
      </c>
      <c r="O60" s="418"/>
      <c r="P60" s="418"/>
      <c r="Q60" s="618"/>
      <c r="R60" s="618"/>
      <c r="S60" s="184"/>
      <c r="T60" s="618"/>
    </row>
    <row r="61" spans="1:20" s="90" customFormat="1" ht="35.25" customHeight="1">
      <c r="A61" s="30">
        <v>3000</v>
      </c>
      <c r="B61" s="788" t="s">
        <v>143</v>
      </c>
      <c r="C61" s="118"/>
      <c r="D61" s="118"/>
      <c r="E61" s="386"/>
      <c r="F61" s="118"/>
      <c r="G61" s="118"/>
      <c r="H61" s="387"/>
      <c r="I61" s="118"/>
      <c r="J61" s="118"/>
      <c r="K61" s="118"/>
      <c r="L61" s="118"/>
      <c r="M61" s="118"/>
      <c r="N61" s="118"/>
      <c r="O61" s="418"/>
      <c r="P61" s="418"/>
      <c r="Q61" s="618"/>
      <c r="R61" s="618"/>
      <c r="S61" s="184"/>
      <c r="T61" s="618"/>
    </row>
    <row r="62" spans="1:20" s="90" customFormat="1" ht="35.25" customHeight="1">
      <c r="A62" s="841">
        <v>3100</v>
      </c>
      <c r="B62" s="902" t="s">
        <v>68</v>
      </c>
      <c r="C62" s="904">
        <f t="shared" ref="C62:N62" si="26">SUM(C63:C69)</f>
        <v>3046890</v>
      </c>
      <c r="D62" s="904">
        <f t="shared" si="26"/>
        <v>476674.24</v>
      </c>
      <c r="E62" s="904">
        <f t="shared" si="26"/>
        <v>1207293.0599999998</v>
      </c>
      <c r="F62" s="904">
        <f t="shared" si="26"/>
        <v>2316271.1800000002</v>
      </c>
      <c r="G62" s="904">
        <f t="shared" si="26"/>
        <v>2292366.5699999998</v>
      </c>
      <c r="H62" s="904">
        <f t="shared" si="26"/>
        <v>2292366.5699999998</v>
      </c>
      <c r="I62" s="904">
        <f t="shared" si="26"/>
        <v>2292366.5699999998</v>
      </c>
      <c r="J62" s="904">
        <f t="shared" si="26"/>
        <v>0</v>
      </c>
      <c r="K62" s="904">
        <f t="shared" si="26"/>
        <v>2292366.5699999998</v>
      </c>
      <c r="L62" s="904">
        <f t="shared" si="26"/>
        <v>2292366.5699999998</v>
      </c>
      <c r="M62" s="904">
        <f t="shared" si="26"/>
        <v>23904.610000000335</v>
      </c>
      <c r="N62" s="904">
        <f t="shared" si="26"/>
        <v>23904.610000000335</v>
      </c>
      <c r="O62" s="418"/>
      <c r="P62" s="418"/>
      <c r="Q62" s="618"/>
      <c r="R62" s="618"/>
      <c r="S62" s="184"/>
      <c r="T62" s="618"/>
    </row>
    <row r="63" spans="1:20" s="90" customFormat="1" ht="35.25" customHeight="1">
      <c r="A63" s="887">
        <v>3111</v>
      </c>
      <c r="B63" s="430" t="s">
        <v>1557</v>
      </c>
      <c r="C63" s="889">
        <f>+'P POR EJERCER '!E96</f>
        <v>100000</v>
      </c>
      <c r="D63" s="889">
        <f>+'P POR EJERCER '!F96</f>
        <v>0</v>
      </c>
      <c r="E63" s="889">
        <f>+'P POR EJERCER '!G96</f>
        <v>15061.11</v>
      </c>
      <c r="F63" s="889">
        <f t="shared" ref="F63:F69" si="27">+C63+D63-E63</f>
        <v>84938.89</v>
      </c>
      <c r="G63" s="889">
        <f>+'P POR EJERCER '!I96</f>
        <v>84938.89</v>
      </c>
      <c r="H63" s="889">
        <f>+'P POR EJERCER '!J96</f>
        <v>84938.89</v>
      </c>
      <c r="I63" s="889">
        <f>+'P POR EJERCER '!K96</f>
        <v>84938.89</v>
      </c>
      <c r="J63" s="890">
        <f t="shared" ref="J63:J69" si="28">+H63-I63</f>
        <v>0</v>
      </c>
      <c r="K63" s="889">
        <f>+'P POR EJERCER '!M96</f>
        <v>84938.89</v>
      </c>
      <c r="L63" s="889">
        <f>+'P POR EJERCER '!O96</f>
        <v>84938.89</v>
      </c>
      <c r="M63" s="890">
        <f t="shared" ref="M63:M69" si="29">+F63-H63</f>
        <v>0</v>
      </c>
      <c r="N63" s="889">
        <f t="shared" ref="N63:N69" si="30">+F63-I63</f>
        <v>0</v>
      </c>
      <c r="O63" s="418"/>
      <c r="P63" s="418"/>
      <c r="Q63" s="618"/>
      <c r="R63" s="106"/>
      <c r="S63" s="184"/>
      <c r="T63" s="618"/>
    </row>
    <row r="64" spans="1:20" s="90" customFormat="1" ht="27" customHeight="1">
      <c r="A64" s="887">
        <v>3112</v>
      </c>
      <c r="B64" s="683" t="s">
        <v>1030</v>
      </c>
      <c r="C64" s="889">
        <f>+'P POR EJERCER '!E97</f>
        <v>550000</v>
      </c>
      <c r="D64" s="889">
        <f>+'P POR EJERCER '!F97</f>
        <v>380000</v>
      </c>
      <c r="E64" s="889">
        <f>+'P POR EJERCER '!G97</f>
        <v>200000</v>
      </c>
      <c r="F64" s="889">
        <f t="shared" si="27"/>
        <v>730000</v>
      </c>
      <c r="G64" s="889">
        <f>+'P POR EJERCER '!I97</f>
        <v>718428</v>
      </c>
      <c r="H64" s="889">
        <f>+'P POR EJERCER '!J97</f>
        <v>718428</v>
      </c>
      <c r="I64" s="889">
        <f>+'P POR EJERCER '!K97</f>
        <v>718428</v>
      </c>
      <c r="J64" s="890">
        <f t="shared" si="28"/>
        <v>0</v>
      </c>
      <c r="K64" s="889">
        <f>+'P POR EJERCER '!M97</f>
        <v>718428</v>
      </c>
      <c r="L64" s="889">
        <f>+'P POR EJERCER '!O97</f>
        <v>718428</v>
      </c>
      <c r="M64" s="890">
        <f t="shared" si="29"/>
        <v>11572</v>
      </c>
      <c r="N64" s="889">
        <f t="shared" si="30"/>
        <v>11572</v>
      </c>
      <c r="O64" s="418"/>
      <c r="P64" s="418"/>
      <c r="Q64" s="618"/>
      <c r="R64" s="618"/>
      <c r="S64" s="184"/>
      <c r="T64" s="618"/>
    </row>
    <row r="65" spans="1:20" s="90" customFormat="1" ht="30.75" customHeight="1">
      <c r="A65" s="887">
        <v>3131</v>
      </c>
      <c r="B65" s="683" t="s">
        <v>292</v>
      </c>
      <c r="C65" s="889">
        <f>+'P POR EJERCER '!E98</f>
        <v>240000</v>
      </c>
      <c r="D65" s="889">
        <f>+'P POR EJERCER '!F98</f>
        <v>92000</v>
      </c>
      <c r="E65" s="889">
        <f>+'P POR EJERCER '!G98</f>
        <v>0</v>
      </c>
      <c r="F65" s="889">
        <f t="shared" si="27"/>
        <v>332000</v>
      </c>
      <c r="G65" s="889">
        <f>+'P POR EJERCER '!I98</f>
        <v>324570</v>
      </c>
      <c r="H65" s="889">
        <f>+'P POR EJERCER '!J98</f>
        <v>324570</v>
      </c>
      <c r="I65" s="889">
        <f>+'P POR EJERCER '!K98</f>
        <v>324570</v>
      </c>
      <c r="J65" s="890">
        <f t="shared" si="28"/>
        <v>0</v>
      </c>
      <c r="K65" s="889">
        <f>+'P POR EJERCER '!M98</f>
        <v>324570</v>
      </c>
      <c r="L65" s="889">
        <f>+'P POR EJERCER '!O98</f>
        <v>324570</v>
      </c>
      <c r="M65" s="890">
        <f t="shared" si="29"/>
        <v>7430</v>
      </c>
      <c r="N65" s="889">
        <f t="shared" si="30"/>
        <v>7430</v>
      </c>
      <c r="O65" s="418"/>
      <c r="P65" s="418"/>
      <c r="Q65" s="618"/>
      <c r="R65" s="618"/>
      <c r="S65" s="184"/>
      <c r="T65" s="618"/>
    </row>
    <row r="66" spans="1:20" s="90" customFormat="1" ht="27" customHeight="1">
      <c r="A66" s="887">
        <v>3141</v>
      </c>
      <c r="B66" s="683" t="s">
        <v>1031</v>
      </c>
      <c r="C66" s="889">
        <f>+'P POR EJERCER '!E99</f>
        <v>300000</v>
      </c>
      <c r="D66" s="889">
        <f>+'P POR EJERCER '!F99</f>
        <v>0</v>
      </c>
      <c r="E66" s="889">
        <f>+'P POR EJERCER '!G99</f>
        <v>243441.96</v>
      </c>
      <c r="F66" s="889">
        <f t="shared" si="27"/>
        <v>56558.040000000008</v>
      </c>
      <c r="G66" s="889">
        <f>+'P POR EJERCER '!I99</f>
        <v>56558.04</v>
      </c>
      <c r="H66" s="889">
        <f>+'P POR EJERCER '!J99</f>
        <v>56558.040000000008</v>
      </c>
      <c r="I66" s="889">
        <f>+'P POR EJERCER '!K99</f>
        <v>56558.04</v>
      </c>
      <c r="J66" s="890">
        <f t="shared" si="28"/>
        <v>0</v>
      </c>
      <c r="K66" s="889">
        <f>+'P POR EJERCER '!M99</f>
        <v>56558.04</v>
      </c>
      <c r="L66" s="889">
        <f>+'P POR EJERCER '!O99</f>
        <v>56558.04</v>
      </c>
      <c r="M66" s="890">
        <f t="shared" si="29"/>
        <v>0</v>
      </c>
      <c r="N66" s="889">
        <f t="shared" si="30"/>
        <v>0</v>
      </c>
      <c r="O66" s="418"/>
      <c r="P66" s="418"/>
      <c r="Q66" s="618"/>
      <c r="R66" s="618"/>
      <c r="S66" s="184"/>
      <c r="T66" s="618"/>
    </row>
    <row r="67" spans="1:20" s="90" customFormat="1" ht="30" customHeight="1">
      <c r="A67" s="887">
        <v>3161</v>
      </c>
      <c r="B67" s="888" t="s">
        <v>1279</v>
      </c>
      <c r="C67" s="889">
        <f>+'P POR EJERCER '!E28</f>
        <v>15600</v>
      </c>
      <c r="D67" s="889">
        <f>+'P POR EJERCER '!F28</f>
        <v>0</v>
      </c>
      <c r="E67" s="889">
        <f>+'P POR EJERCER '!G28</f>
        <v>4167</v>
      </c>
      <c r="F67" s="889">
        <f t="shared" si="27"/>
        <v>11433</v>
      </c>
      <c r="G67" s="889">
        <f>+'P POR EJERCER '!I28</f>
        <v>11433</v>
      </c>
      <c r="H67" s="889">
        <f>+'P POR EJERCER '!J28</f>
        <v>11433</v>
      </c>
      <c r="I67" s="889">
        <f>+'P POR EJERCER '!K28</f>
        <v>11433</v>
      </c>
      <c r="J67" s="890">
        <f t="shared" si="28"/>
        <v>0</v>
      </c>
      <c r="K67" s="889">
        <f>+'P POR EJERCER '!M28</f>
        <v>11433</v>
      </c>
      <c r="L67" s="889">
        <f>+'P POR EJERCER '!O28</f>
        <v>11433</v>
      </c>
      <c r="M67" s="890">
        <f t="shared" si="29"/>
        <v>0</v>
      </c>
      <c r="N67" s="889">
        <f t="shared" si="30"/>
        <v>0</v>
      </c>
      <c r="O67" s="893"/>
      <c r="P67" s="418"/>
      <c r="Q67" s="618"/>
      <c r="R67" s="618"/>
      <c r="S67" s="184"/>
      <c r="T67" s="618"/>
    </row>
    <row r="68" spans="1:20" s="90" customFormat="1" ht="33.75" customHeight="1">
      <c r="A68" s="887">
        <v>3171</v>
      </c>
      <c r="B68" s="142" t="s">
        <v>1280</v>
      </c>
      <c r="C68" s="889">
        <f>+'P POR EJERCER '!E29+'P POR EJERCER '!E36+'P POR EJERCER '!E44+'P POR EJERCER '!E100</f>
        <v>1811290</v>
      </c>
      <c r="D68" s="889">
        <f>+'P POR EJERCER '!F29+'P POR EJERCER '!F36+'P POR EJERCER '!F44+'P POR EJERCER '!F100</f>
        <v>4674.24</v>
      </c>
      <c r="E68" s="889">
        <f>+'P POR EJERCER '!G29+'P POR EJERCER '!G36+'P POR EJERCER '!G44+'P POR EJERCER '!G100</f>
        <v>741500.80999999994</v>
      </c>
      <c r="F68" s="889">
        <f t="shared" ref="F68" si="31">+C68+D68-E68</f>
        <v>1074463.4300000002</v>
      </c>
      <c r="G68" s="889">
        <f>+'P POR EJERCER '!I29+'P POR EJERCER '!I36+'P POR EJERCER '!I44+'P POR EJERCER '!I100</f>
        <v>1069986.3199999998</v>
      </c>
      <c r="H68" s="889">
        <f>+'P POR EJERCER '!J29+'P POR EJERCER '!J36+'P POR EJERCER '!J44+'P POR EJERCER '!J100</f>
        <v>1069986.3199999998</v>
      </c>
      <c r="I68" s="889">
        <f>+'P POR EJERCER '!K29+'P POR EJERCER '!K36+'P POR EJERCER '!K44+'P POR EJERCER '!K100</f>
        <v>1069986.3199999998</v>
      </c>
      <c r="J68" s="890">
        <f t="shared" ref="J68" si="32">+H68-I68</f>
        <v>0</v>
      </c>
      <c r="K68" s="889">
        <f>+'P POR EJERCER '!M29+'P POR EJERCER '!M36+'P POR EJERCER '!M44+'P POR EJERCER '!M100</f>
        <v>1069986.3199999998</v>
      </c>
      <c r="L68" s="889">
        <f>+'P POR EJERCER '!O29+'P POR EJERCER '!O36+'P POR EJERCER '!O44+'P POR EJERCER '!O100</f>
        <v>1069986.3199999998</v>
      </c>
      <c r="M68" s="890">
        <f t="shared" ref="M68" si="33">+F68-H68</f>
        <v>4477.1100000003353</v>
      </c>
      <c r="N68" s="889">
        <f t="shared" ref="N68" si="34">+F68-I68</f>
        <v>4477.1100000003353</v>
      </c>
      <c r="O68" s="893"/>
      <c r="P68" s="418"/>
      <c r="Q68" s="618"/>
      <c r="R68" s="618"/>
      <c r="S68" s="184"/>
      <c r="T68" s="618"/>
    </row>
    <row r="69" spans="1:20" s="90" customFormat="1" ht="33" customHeight="1">
      <c r="A69" s="887">
        <v>3181</v>
      </c>
      <c r="B69" s="683" t="s">
        <v>1032</v>
      </c>
      <c r="C69" s="889">
        <f>+'P POR EJERCER '!E101</f>
        <v>30000</v>
      </c>
      <c r="D69" s="889">
        <f>+'P POR EJERCER '!F101</f>
        <v>0</v>
      </c>
      <c r="E69" s="889">
        <f>+'P POR EJERCER '!G101</f>
        <v>3122.18</v>
      </c>
      <c r="F69" s="889">
        <f t="shared" si="27"/>
        <v>26877.82</v>
      </c>
      <c r="G69" s="889">
        <f>+'P POR EJERCER '!I101</f>
        <v>26452.32</v>
      </c>
      <c r="H69" s="889">
        <f>+'P POR EJERCER '!J101</f>
        <v>26452.32</v>
      </c>
      <c r="I69" s="889">
        <f>+'P POR EJERCER '!K101</f>
        <v>26452.32</v>
      </c>
      <c r="J69" s="890">
        <f t="shared" si="28"/>
        <v>0</v>
      </c>
      <c r="K69" s="889">
        <f>+'P POR EJERCER '!M101</f>
        <v>26452.32</v>
      </c>
      <c r="L69" s="889">
        <f>+'P POR EJERCER '!O101</f>
        <v>26452.32</v>
      </c>
      <c r="M69" s="890">
        <f t="shared" si="29"/>
        <v>425.5</v>
      </c>
      <c r="N69" s="889">
        <f t="shared" si="30"/>
        <v>425.5</v>
      </c>
      <c r="O69" s="897"/>
      <c r="P69" s="418"/>
      <c r="Q69" s="618"/>
      <c r="R69" s="618"/>
      <c r="S69" s="184"/>
      <c r="T69" s="618"/>
    </row>
    <row r="70" spans="1:20" s="90" customFormat="1" ht="33" customHeight="1">
      <c r="A70" s="841">
        <v>3200</v>
      </c>
      <c r="B70" s="902" t="s">
        <v>69</v>
      </c>
      <c r="C70" s="904">
        <f t="shared" ref="C70:N70" si="35">SUM(C71:C72)</f>
        <v>1316100</v>
      </c>
      <c r="D70" s="904">
        <f t="shared" si="35"/>
        <v>184188.25</v>
      </c>
      <c r="E70" s="904">
        <f t="shared" si="35"/>
        <v>96325.36</v>
      </c>
      <c r="F70" s="904">
        <f t="shared" si="35"/>
        <v>1403962.89</v>
      </c>
      <c r="G70" s="904">
        <f t="shared" si="35"/>
        <v>1403962.8800000001</v>
      </c>
      <c r="H70" s="904">
        <f t="shared" si="35"/>
        <v>1403962.88</v>
      </c>
      <c r="I70" s="904">
        <f t="shared" si="35"/>
        <v>1403962.8800000001</v>
      </c>
      <c r="J70" s="904">
        <f t="shared" si="35"/>
        <v>0</v>
      </c>
      <c r="K70" s="904">
        <f t="shared" si="35"/>
        <v>1403962.8800000001</v>
      </c>
      <c r="L70" s="904">
        <f t="shared" si="35"/>
        <v>1403962.8800000001</v>
      </c>
      <c r="M70" s="904">
        <f t="shared" si="35"/>
        <v>1.0000000009313226E-2</v>
      </c>
      <c r="N70" s="904">
        <f t="shared" si="35"/>
        <v>9.9999997764825821E-3</v>
      </c>
      <c r="O70" s="418"/>
      <c r="P70" s="418"/>
      <c r="Q70" s="618"/>
      <c r="R70" s="618"/>
      <c r="S70" s="184"/>
      <c r="T70" s="618"/>
    </row>
    <row r="71" spans="1:20" s="90" customFormat="1" ht="39.75" customHeight="1">
      <c r="A71" s="887">
        <v>3221</v>
      </c>
      <c r="B71" s="683" t="s">
        <v>293</v>
      </c>
      <c r="C71" s="889">
        <f>+'P POR EJERCER '!E102</f>
        <v>1200000</v>
      </c>
      <c r="D71" s="889">
        <f>+'P POR EJERCER '!F102</f>
        <v>1351.97</v>
      </c>
      <c r="E71" s="889">
        <f>+'P POR EJERCER '!G102</f>
        <v>94100.84</v>
      </c>
      <c r="F71" s="889">
        <f>+C71+D71-E71</f>
        <v>1107251.1299999999</v>
      </c>
      <c r="G71" s="889">
        <f>+'P POR EJERCER '!I102</f>
        <v>1107251.1200000001</v>
      </c>
      <c r="H71" s="889">
        <f>+'P POR EJERCER '!J102</f>
        <v>1107251.1199999999</v>
      </c>
      <c r="I71" s="889">
        <f>+'P POR EJERCER '!K102</f>
        <v>1107251.1200000001</v>
      </c>
      <c r="J71" s="889">
        <f>+H71-I71</f>
        <v>0</v>
      </c>
      <c r="K71" s="889">
        <f>+'P POR EJERCER '!M102</f>
        <v>1107251.1200000001</v>
      </c>
      <c r="L71" s="889">
        <f>+'P POR EJERCER '!O102</f>
        <v>1107251.1200000001</v>
      </c>
      <c r="M71" s="889">
        <f>+F71-H71</f>
        <v>1.0000000009313226E-2</v>
      </c>
      <c r="N71" s="889">
        <f>+F71-I71</f>
        <v>9.9999997764825821E-3</v>
      </c>
      <c r="O71" s="418"/>
      <c r="P71" s="418"/>
      <c r="Q71" s="618"/>
      <c r="R71" s="618"/>
      <c r="S71" s="184"/>
      <c r="T71" s="618"/>
    </row>
    <row r="72" spans="1:20" s="90" customFormat="1" ht="29.55" customHeight="1">
      <c r="A72" s="887">
        <v>3271</v>
      </c>
      <c r="B72" s="683" t="s">
        <v>144</v>
      </c>
      <c r="C72" s="889">
        <f>+'P POR EJERCER '!E45+'P POR EJERCER '!E103</f>
        <v>116100</v>
      </c>
      <c r="D72" s="889">
        <f>+'P POR EJERCER '!F45+'P POR EJERCER '!F103</f>
        <v>182836.28</v>
      </c>
      <c r="E72" s="889">
        <f>+'P POR EJERCER '!G45+'P POR EJERCER '!G103</f>
        <v>2224.52</v>
      </c>
      <c r="F72" s="889">
        <f>+C72+D72-E72</f>
        <v>296711.76</v>
      </c>
      <c r="G72" s="889">
        <f>+'P POR EJERCER '!I45+'P POR EJERCER '!I103</f>
        <v>296711.76</v>
      </c>
      <c r="H72" s="889">
        <f>+'P POR EJERCER '!J45+'P POR EJERCER '!J103</f>
        <v>296711.76</v>
      </c>
      <c r="I72" s="889">
        <f>+'P POR EJERCER '!K45+'P POR EJERCER '!K103</f>
        <v>296711.76</v>
      </c>
      <c r="J72" s="889">
        <f>+H72-I72</f>
        <v>0</v>
      </c>
      <c r="K72" s="889">
        <f>+'P POR EJERCER '!M45+'P POR EJERCER '!M103</f>
        <v>296711.76</v>
      </c>
      <c r="L72" s="889">
        <f>+'P POR EJERCER '!O45+'P POR EJERCER '!O103</f>
        <v>296711.76</v>
      </c>
      <c r="M72" s="889">
        <f>+F72-H72</f>
        <v>0</v>
      </c>
      <c r="N72" s="889">
        <f>+F72-I72</f>
        <v>0</v>
      </c>
      <c r="O72" s="418"/>
      <c r="P72" s="418"/>
      <c r="Q72" s="618"/>
      <c r="R72" s="618"/>
      <c r="S72" s="184"/>
      <c r="T72" s="618"/>
    </row>
    <row r="73" spans="1:20" s="90" customFormat="1" ht="29.25" customHeight="1">
      <c r="A73" s="841">
        <v>3300</v>
      </c>
      <c r="B73" s="902" t="s">
        <v>145</v>
      </c>
      <c r="C73" s="904">
        <f t="shared" ref="C73:N73" si="36">SUM(C74:C83)</f>
        <v>5886861.2200000007</v>
      </c>
      <c r="D73" s="904">
        <f t="shared" si="36"/>
        <v>1911510.35</v>
      </c>
      <c r="E73" s="904">
        <f t="shared" si="36"/>
        <v>2377507.61</v>
      </c>
      <c r="F73" s="904">
        <f t="shared" si="36"/>
        <v>5420863.9600000009</v>
      </c>
      <c r="G73" s="904">
        <f t="shared" si="36"/>
        <v>5374356.040000001</v>
      </c>
      <c r="H73" s="904">
        <f t="shared" si="36"/>
        <v>5374356.040000001</v>
      </c>
      <c r="I73" s="904">
        <f>SUM(I74:I83)</f>
        <v>5374356.040000001</v>
      </c>
      <c r="J73" s="904">
        <f t="shared" si="36"/>
        <v>0</v>
      </c>
      <c r="K73" s="904">
        <f t="shared" si="36"/>
        <v>5374356.040000001</v>
      </c>
      <c r="L73" s="904">
        <f t="shared" si="36"/>
        <v>5374356.040000001</v>
      </c>
      <c r="M73" s="904">
        <f t="shared" si="36"/>
        <v>46507.920000000158</v>
      </c>
      <c r="N73" s="904">
        <f t="shared" si="36"/>
        <v>46507.920000000158</v>
      </c>
      <c r="O73" s="418"/>
      <c r="P73" s="418"/>
      <c r="Q73" s="898"/>
      <c r="R73" s="618"/>
      <c r="S73" s="184"/>
      <c r="T73" s="618"/>
    </row>
    <row r="74" spans="1:20" s="90" customFormat="1" ht="36" customHeight="1">
      <c r="A74" s="887">
        <v>3311</v>
      </c>
      <c r="B74" s="888" t="s">
        <v>802</v>
      </c>
      <c r="C74" s="889">
        <f>+'P POR EJERCER '!E104</f>
        <v>103012.64</v>
      </c>
      <c r="D74" s="889">
        <f>+'P POR EJERCER '!F104</f>
        <v>0</v>
      </c>
      <c r="E74" s="889">
        <f>+'P POR EJERCER '!G104</f>
        <v>0</v>
      </c>
      <c r="F74" s="889">
        <f t="shared" ref="F74:F83" si="37">+C74+D74-E74</f>
        <v>103012.64</v>
      </c>
      <c r="G74" s="889">
        <f>+'P POR EJERCER '!I104</f>
        <v>103012.64</v>
      </c>
      <c r="H74" s="889">
        <f>+'P POR EJERCER '!J104</f>
        <v>103012.64</v>
      </c>
      <c r="I74" s="889">
        <f>+'P POR EJERCER '!K104</f>
        <v>103012.64</v>
      </c>
      <c r="J74" s="890">
        <f t="shared" ref="J74:J83" si="38">+H74-I74</f>
        <v>0</v>
      </c>
      <c r="K74" s="889">
        <f>+'P POR EJERCER '!M104</f>
        <v>103012.64</v>
      </c>
      <c r="L74" s="889">
        <f>+'P POR EJERCER '!O104</f>
        <v>103012.64</v>
      </c>
      <c r="M74" s="890">
        <f t="shared" ref="M74:M83" si="39">+F74-H74</f>
        <v>0</v>
      </c>
      <c r="N74" s="889">
        <f t="shared" ref="N74:N83" si="40">+F74-I74</f>
        <v>0</v>
      </c>
      <c r="O74" s="418"/>
      <c r="P74" s="418"/>
      <c r="Q74" s="618"/>
      <c r="R74" s="106"/>
      <c r="S74" s="184"/>
      <c r="T74" s="618"/>
    </row>
    <row r="75" spans="1:20" s="90" customFormat="1" ht="36" customHeight="1">
      <c r="A75" s="887">
        <v>3321</v>
      </c>
      <c r="B75" s="888" t="s">
        <v>1484</v>
      </c>
      <c r="C75" s="889">
        <f>+'P POR EJERCER '!E105</f>
        <v>0</v>
      </c>
      <c r="D75" s="889">
        <f>+'P POR EJERCER '!F105</f>
        <v>40600</v>
      </c>
      <c r="E75" s="889">
        <f>+'P POR EJERCER '!G105</f>
        <v>0</v>
      </c>
      <c r="F75" s="889">
        <f t="shared" si="37"/>
        <v>40600</v>
      </c>
      <c r="G75" s="889">
        <f>+'P POR EJERCER '!I105</f>
        <v>40600</v>
      </c>
      <c r="H75" s="889">
        <f>+'P POR EJERCER '!J105</f>
        <v>40600</v>
      </c>
      <c r="I75" s="889">
        <f>+'P POR EJERCER '!K105</f>
        <v>40600</v>
      </c>
      <c r="J75" s="890">
        <f t="shared" si="38"/>
        <v>0</v>
      </c>
      <c r="K75" s="889">
        <f>+'P POR EJERCER '!M105</f>
        <v>40600</v>
      </c>
      <c r="L75" s="889">
        <f>+'P POR EJERCER '!O105</f>
        <v>40600</v>
      </c>
      <c r="M75" s="890">
        <f t="shared" si="39"/>
        <v>0</v>
      </c>
      <c r="N75" s="889">
        <f t="shared" si="40"/>
        <v>0</v>
      </c>
      <c r="O75" s="418"/>
      <c r="P75" s="418"/>
      <c r="Q75" s="898"/>
      <c r="R75" s="618"/>
      <c r="S75" s="184"/>
      <c r="T75" s="618"/>
    </row>
    <row r="76" spans="1:20" s="90" customFormat="1" ht="33" customHeight="1">
      <c r="A76" s="887">
        <v>3331</v>
      </c>
      <c r="B76" s="888" t="s">
        <v>718</v>
      </c>
      <c r="C76" s="889">
        <f>+'P POR EJERCER '!E11+'P POR EJERCER '!E106</f>
        <v>895934.29</v>
      </c>
      <c r="D76" s="889">
        <f>+'P POR EJERCER '!F11+'P POR EJERCER '!F106</f>
        <v>200000</v>
      </c>
      <c r="E76" s="889">
        <f>+'P POR EJERCER '!G11+'P POR EJERCER '!G106</f>
        <v>525123.39999999991</v>
      </c>
      <c r="F76" s="889">
        <f t="shared" si="37"/>
        <v>570810.89000000013</v>
      </c>
      <c r="G76" s="889">
        <f>+'P POR EJERCER '!I11+'P POR EJERCER '!I106</f>
        <v>570810.89</v>
      </c>
      <c r="H76" s="889">
        <f>+'P POR EJERCER '!J11+'P POR EJERCER '!J106</f>
        <v>570810.89</v>
      </c>
      <c r="I76" s="889">
        <f>+'P POR EJERCER '!K11+'P POR EJERCER '!K106</f>
        <v>570810.89</v>
      </c>
      <c r="J76" s="890">
        <f t="shared" si="38"/>
        <v>0</v>
      </c>
      <c r="K76" s="889">
        <f>+'P POR EJERCER '!M11+'P POR EJERCER '!M106</f>
        <v>570810.89</v>
      </c>
      <c r="L76" s="889">
        <f>+'P POR EJERCER '!O11+'P POR EJERCER '!O106</f>
        <v>570810.89</v>
      </c>
      <c r="M76" s="890">
        <f t="shared" si="39"/>
        <v>0</v>
      </c>
      <c r="N76" s="889">
        <f t="shared" si="40"/>
        <v>0</v>
      </c>
      <c r="O76" s="418"/>
      <c r="P76" s="418"/>
      <c r="Q76" s="618"/>
      <c r="R76" s="618"/>
      <c r="S76" s="184"/>
      <c r="T76" s="618"/>
    </row>
    <row r="77" spans="1:20" s="90" customFormat="1" ht="33" customHeight="1">
      <c r="A77" s="887">
        <v>3341</v>
      </c>
      <c r="B77" s="143" t="s">
        <v>804</v>
      </c>
      <c r="C77" s="889">
        <f>+'P POR EJERCER '!E12+'P POR EJERCER '!E17+'P POR EJERCER '!E107+'P POR EJERCER '!E147+'P POR EJERCER '!E156+'P POR EJERCER '!E164</f>
        <v>593934.29</v>
      </c>
      <c r="D77" s="889">
        <f>+'P POR EJERCER '!F12+'P POR EJERCER '!F17+'P POR EJERCER '!F107+'P POR EJERCER '!F147+'P POR EJERCER '!F156+'P POR EJERCER '!F164</f>
        <v>211800</v>
      </c>
      <c r="E77" s="889">
        <f>+'P POR EJERCER '!G12+'P POR EJERCER '!G17+'P POR EJERCER '!G107+'P POR EJERCER '!G147+'P POR EJERCER '!G156+'P POR EJERCER '!G164</f>
        <v>283363.15000000002</v>
      </c>
      <c r="F77" s="889">
        <f t="shared" si="37"/>
        <v>522371.14</v>
      </c>
      <c r="G77" s="889">
        <f>+'P POR EJERCER '!I12+'P POR EJERCER '!I17+'P POR EJERCER '!I107+'P POR EJERCER '!I147+'P POR EJERCER '!I156+'P POR EJERCER '!I164</f>
        <v>522371.13</v>
      </c>
      <c r="H77" s="889">
        <f>+'P POR EJERCER '!J12+'P POR EJERCER '!J17+'P POR EJERCER '!J107+'P POR EJERCER '!J147+'P POR EJERCER '!J156+'P POR EJERCER '!J164</f>
        <v>522371.13</v>
      </c>
      <c r="I77" s="889">
        <f>+'P POR EJERCER '!K12+'P POR EJERCER '!K17+'P POR EJERCER '!K107+'P POR EJERCER '!K147+'P POR EJERCER '!K156+'P POR EJERCER '!K164</f>
        <v>522371.13</v>
      </c>
      <c r="J77" s="890">
        <f t="shared" si="38"/>
        <v>0</v>
      </c>
      <c r="K77" s="889">
        <f>+'P POR EJERCER '!M12+'P POR EJERCER '!M17+'P POR EJERCER '!M107+'P POR EJERCER '!M147+'P POR EJERCER '!M156+'P POR EJERCER '!M164</f>
        <v>522371.13</v>
      </c>
      <c r="L77" s="889">
        <f>+'P POR EJERCER '!O12+'P POR EJERCER '!O17+'P POR EJERCER '!O107+'P POR EJERCER '!O147+'P POR EJERCER '!O156+'P POR EJERCER '!O164</f>
        <v>522371.13</v>
      </c>
      <c r="M77" s="890">
        <f t="shared" si="39"/>
        <v>1.0000000009313226E-2</v>
      </c>
      <c r="N77" s="889">
        <f t="shared" si="40"/>
        <v>1.0000000009313226E-2</v>
      </c>
      <c r="O77" s="418"/>
      <c r="P77" s="418"/>
      <c r="Q77" s="618"/>
      <c r="R77" s="618"/>
      <c r="S77" s="184"/>
      <c r="T77" s="618"/>
    </row>
    <row r="78" spans="1:20" s="90" customFormat="1" ht="38.25" customHeight="1">
      <c r="A78" s="887">
        <v>3351</v>
      </c>
      <c r="B78" s="888" t="s">
        <v>805</v>
      </c>
      <c r="C78" s="889">
        <f>+'P POR EJERCER '!E37+'P POR EJERCER '!E153+'P POR EJERCER '!E157</f>
        <v>686980</v>
      </c>
      <c r="D78" s="889">
        <f>+'P POR EJERCER '!F37+'P POR EJERCER '!F153+'P POR EJERCER '!F157</f>
        <v>6272</v>
      </c>
      <c r="E78" s="889">
        <f>+'P POR EJERCER '!G37+'P POR EJERCER '!G153+'P POR EJERCER '!G157</f>
        <v>453180</v>
      </c>
      <c r="F78" s="889">
        <f t="shared" ref="F78" si="41">+C78+D78-E78</f>
        <v>240072</v>
      </c>
      <c r="G78" s="889">
        <f>+'P POR EJERCER '!I37+'P POR EJERCER '!I153+'P POR EJERCER '!I157</f>
        <v>240072</v>
      </c>
      <c r="H78" s="889">
        <f>+'P POR EJERCER '!J37+'P POR EJERCER '!J153+'P POR EJERCER '!J157</f>
        <v>240072</v>
      </c>
      <c r="I78" s="889">
        <f>+'P POR EJERCER '!K37+'P POR EJERCER '!K153+'P POR EJERCER '!K157</f>
        <v>240072</v>
      </c>
      <c r="J78" s="890">
        <f t="shared" ref="J78" si="42">+H78-I78</f>
        <v>0</v>
      </c>
      <c r="K78" s="889">
        <f>+'P POR EJERCER '!M37+'P POR EJERCER '!M153+'P POR EJERCER '!M157</f>
        <v>240072</v>
      </c>
      <c r="L78" s="889">
        <f>+'P POR EJERCER '!O37+'P POR EJERCER '!O153+'P POR EJERCER '!O157</f>
        <v>240072</v>
      </c>
      <c r="M78" s="890">
        <f t="shared" ref="M78" si="43">+F78-H78</f>
        <v>0</v>
      </c>
      <c r="N78" s="889">
        <f t="shared" ref="N78" si="44">+F78-I78</f>
        <v>0</v>
      </c>
      <c r="O78" s="418"/>
      <c r="P78" s="418"/>
      <c r="Q78" s="618"/>
      <c r="R78" s="618"/>
      <c r="S78" s="184"/>
      <c r="T78" s="618"/>
    </row>
    <row r="79" spans="1:20" s="90" customFormat="1" ht="35.25" customHeight="1">
      <c r="A79" s="887">
        <v>3361</v>
      </c>
      <c r="B79" s="888" t="s">
        <v>807</v>
      </c>
      <c r="C79" s="889">
        <f>+'P POR EJERCER '!E108</f>
        <v>660000</v>
      </c>
      <c r="D79" s="889">
        <f>+'P POR EJERCER '!F108</f>
        <v>259600</v>
      </c>
      <c r="E79" s="889">
        <f>+'P POR EJERCER '!G108</f>
        <v>43604.770000000004</v>
      </c>
      <c r="F79" s="889">
        <f t="shared" si="37"/>
        <v>875995.23</v>
      </c>
      <c r="G79" s="889">
        <f>+'P POR EJERCER '!I108</f>
        <v>874855</v>
      </c>
      <c r="H79" s="889">
        <f>+'P POR EJERCER '!J108</f>
        <v>874855</v>
      </c>
      <c r="I79" s="889">
        <f>+'P POR EJERCER '!K108</f>
        <v>874855</v>
      </c>
      <c r="J79" s="890">
        <f t="shared" si="38"/>
        <v>0</v>
      </c>
      <c r="K79" s="889">
        <f>+'P POR EJERCER '!M108</f>
        <v>874855</v>
      </c>
      <c r="L79" s="889">
        <f>+'P POR EJERCER '!O108</f>
        <v>874855</v>
      </c>
      <c r="M79" s="890">
        <f t="shared" si="39"/>
        <v>1140.2299999999814</v>
      </c>
      <c r="N79" s="889">
        <f t="shared" si="40"/>
        <v>1140.2299999999814</v>
      </c>
      <c r="O79" s="418"/>
      <c r="P79" s="418"/>
      <c r="Q79" s="618"/>
      <c r="R79" s="618"/>
      <c r="S79" s="184"/>
      <c r="T79" s="618"/>
    </row>
    <row r="80" spans="1:20" s="90" customFormat="1" ht="37.5" customHeight="1">
      <c r="A80" s="887">
        <v>3362</v>
      </c>
      <c r="B80" s="888" t="s">
        <v>311</v>
      </c>
      <c r="C80" s="889">
        <f>+'P POR EJERCER '!E13+'P POR EJERCER '!E18+'P POR EJERCER '!E22+'P POR EJERCER '!E38+'P POR EJERCER '!E109+'P POR EJERCER '!E154+'P POR EJERCER '!E158+'P POR EJERCER '!E165+'P POR EJERCER '!E171+'P POR EJERCER '!E177</f>
        <v>1158000</v>
      </c>
      <c r="D80" s="889">
        <f>+'P POR EJERCER '!F13+'P POR EJERCER '!F18+'P POR EJERCER '!F22+'P POR EJERCER '!F38+'P POR EJERCER '!F109+'P POR EJERCER '!F154+'P POR EJERCER '!F158+'P POR EJERCER '!F165+'P POR EJERCER '!F171+'P POR EJERCER '!F177</f>
        <v>968714.78</v>
      </c>
      <c r="E80" s="889">
        <f>+'P POR EJERCER '!G13+'P POR EJERCER '!G18+'P POR EJERCER '!G22+'P POR EJERCER '!G38+'P POR EJERCER '!G109+'P POR EJERCER '!G154+'P POR EJERCER '!G158+'P POR EJERCER '!G165+'P POR EJERCER '!G171+'P POR EJERCER '!G177</f>
        <v>695524</v>
      </c>
      <c r="F80" s="889">
        <f t="shared" si="37"/>
        <v>1431190.7800000003</v>
      </c>
      <c r="G80" s="889">
        <f>+'P POR EJERCER '!I13+'P POR EJERCER '!I18+'P POR EJERCER '!I22+'P POR EJERCER '!I38+'P POR EJERCER '!I109+'P POR EJERCER '!I154+'P POR EJERCER '!I158+'P POR EJERCER '!I165+'P POR EJERCER '!I171+'P POR EJERCER '!I177</f>
        <v>1430943.62</v>
      </c>
      <c r="H80" s="889">
        <f>+'P POR EJERCER '!J13+'P POR EJERCER '!J18+'P POR EJERCER '!J22+'P POR EJERCER '!J38+'P POR EJERCER '!J109+'P POR EJERCER '!J154+'P POR EJERCER '!J158+'P POR EJERCER '!J165+'P POR EJERCER '!J171+'P POR EJERCER '!J177</f>
        <v>1430943.62</v>
      </c>
      <c r="I80" s="889">
        <f>+'P POR EJERCER '!K13+'P POR EJERCER '!K18+'P POR EJERCER '!K22+'P POR EJERCER '!K38+'P POR EJERCER '!K109+'P POR EJERCER '!K154+'P POR EJERCER '!K158+'P POR EJERCER '!K165+'P POR EJERCER '!K171+'P POR EJERCER '!K177</f>
        <v>1430943.62</v>
      </c>
      <c r="J80" s="890">
        <f t="shared" si="38"/>
        <v>0</v>
      </c>
      <c r="K80" s="889">
        <f>+'P POR EJERCER '!M13+'P POR EJERCER '!M18+'P POR EJERCER '!M22+'P POR EJERCER '!M38+'P POR EJERCER '!M109+'P POR EJERCER '!M154+'P POR EJERCER '!M158+'P POR EJERCER '!M165+'P POR EJERCER '!M171+'P POR EJERCER '!M177</f>
        <v>1430943.62</v>
      </c>
      <c r="L80" s="889">
        <f>+'P POR EJERCER '!O13+'P POR EJERCER '!O18+'P POR EJERCER '!O22+'P POR EJERCER '!O38+'P POR EJERCER '!O109+'P POR EJERCER '!O154+'P POR EJERCER '!O158+'P POR EJERCER '!O165+'P POR EJERCER '!O171+'P POR EJERCER '!O177</f>
        <v>1430943.62</v>
      </c>
      <c r="M80" s="890">
        <f t="shared" si="39"/>
        <v>247.16000000014901</v>
      </c>
      <c r="N80" s="889">
        <f t="shared" si="40"/>
        <v>247.16000000014901</v>
      </c>
      <c r="O80" s="418"/>
      <c r="P80" s="418"/>
      <c r="Q80" s="618"/>
      <c r="R80" s="618"/>
      <c r="S80" s="184"/>
      <c r="T80" s="618"/>
    </row>
    <row r="81" spans="1:20" s="90" customFormat="1" ht="39.75" customHeight="1">
      <c r="A81" s="887">
        <v>3363</v>
      </c>
      <c r="B81" s="430" t="s">
        <v>1468</v>
      </c>
      <c r="C81" s="889">
        <f>+'P POR EJERCER '!E110</f>
        <v>150000</v>
      </c>
      <c r="D81" s="889">
        <f>+'P POR EJERCER '!F110</f>
        <v>0</v>
      </c>
      <c r="E81" s="889">
        <f>+'P POR EJERCER '!G110</f>
        <v>50000</v>
      </c>
      <c r="F81" s="889">
        <f t="shared" si="37"/>
        <v>100000</v>
      </c>
      <c r="G81" s="889">
        <f>+'P POR EJERCER '!I110</f>
        <v>86960</v>
      </c>
      <c r="H81" s="889">
        <f>+'P POR EJERCER '!J110</f>
        <v>86960</v>
      </c>
      <c r="I81" s="889">
        <f>+'P POR EJERCER '!K110</f>
        <v>86960</v>
      </c>
      <c r="J81" s="890">
        <f t="shared" si="38"/>
        <v>0</v>
      </c>
      <c r="K81" s="889">
        <f>+'P POR EJERCER '!M110</f>
        <v>86960</v>
      </c>
      <c r="L81" s="889">
        <f>+'P POR EJERCER '!O110</f>
        <v>86960</v>
      </c>
      <c r="M81" s="890">
        <f t="shared" si="39"/>
        <v>13040</v>
      </c>
      <c r="N81" s="889">
        <f t="shared" si="40"/>
        <v>13040</v>
      </c>
      <c r="O81" s="418"/>
      <c r="P81" s="418"/>
      <c r="Q81" s="618"/>
      <c r="R81" s="106"/>
      <c r="S81" s="184"/>
      <c r="T81" s="618"/>
    </row>
    <row r="82" spans="1:20" s="90" customFormat="1" ht="36" customHeight="1">
      <c r="A82" s="887">
        <v>3381</v>
      </c>
      <c r="B82" s="143" t="s">
        <v>808</v>
      </c>
      <c r="C82" s="889">
        <f>+'P POR EJERCER '!E111</f>
        <v>760000</v>
      </c>
      <c r="D82" s="889">
        <f>+'P POR EJERCER '!F111</f>
        <v>133745.28</v>
      </c>
      <c r="E82" s="889">
        <f>+'P POR EJERCER '!G111</f>
        <v>0</v>
      </c>
      <c r="F82" s="889">
        <f t="shared" si="37"/>
        <v>893745.28</v>
      </c>
      <c r="G82" s="889">
        <f>+'P POR EJERCER '!I111</f>
        <v>893745.27999999991</v>
      </c>
      <c r="H82" s="889">
        <f>+'P POR EJERCER '!J111</f>
        <v>893745.28</v>
      </c>
      <c r="I82" s="889">
        <f>+'P POR EJERCER '!K111</f>
        <v>893745.27999999991</v>
      </c>
      <c r="J82" s="890">
        <f t="shared" si="38"/>
        <v>0</v>
      </c>
      <c r="K82" s="889">
        <f>+'P POR EJERCER '!M111</f>
        <v>893745.27999999991</v>
      </c>
      <c r="L82" s="889">
        <f>+'P POR EJERCER '!O111</f>
        <v>893745.28</v>
      </c>
      <c r="M82" s="890">
        <f t="shared" si="39"/>
        <v>0</v>
      </c>
      <c r="N82" s="889">
        <f t="shared" si="40"/>
        <v>0</v>
      </c>
      <c r="O82" s="418"/>
      <c r="P82" s="418"/>
      <c r="Q82" s="618"/>
      <c r="R82" s="618"/>
      <c r="S82" s="184"/>
      <c r="T82" s="618"/>
    </row>
    <row r="83" spans="1:20" s="90" customFormat="1" ht="52.5" customHeight="1">
      <c r="A83" s="887">
        <v>3391</v>
      </c>
      <c r="B83" s="899" t="s">
        <v>1216</v>
      </c>
      <c r="C83" s="889">
        <f>+'P POR EJERCER '!E39+'P POR EJERCER '!E112+'P POR EJERCER '!E148+'P POR EJERCER '!E159+'P POR EJERCER '!E168+'P POR EJERCER '!E172</f>
        <v>879000</v>
      </c>
      <c r="D83" s="889">
        <f>+'P POR EJERCER '!F39+'P POR EJERCER '!F112+'P POR EJERCER '!F148+'P POR EJERCER '!F159+'P POR EJERCER '!F168+'P POR EJERCER '!F172</f>
        <v>90778.290000000008</v>
      </c>
      <c r="E83" s="889">
        <f>+'P POR EJERCER '!G39+'P POR EJERCER '!G112+'P POR EJERCER '!G148+'P POR EJERCER '!G159+'P POR EJERCER '!G168+'P POR EJERCER '!G172</f>
        <v>326712.29000000004</v>
      </c>
      <c r="F83" s="889">
        <f t="shared" si="37"/>
        <v>643066</v>
      </c>
      <c r="G83" s="889">
        <f>+'P POR EJERCER '!I39+'P POR EJERCER '!I112+'P POR EJERCER '!I148+'P POR EJERCER '!I159+'P POR EJERCER '!I168+'P POR EJERCER '!I172</f>
        <v>610985.48</v>
      </c>
      <c r="H83" s="889">
        <f>+'P POR EJERCER '!J39+'P POR EJERCER '!J112+'P POR EJERCER '!J148+'P POR EJERCER '!J159+'P POR EJERCER '!J168+'P POR EJERCER '!J172</f>
        <v>610985.48</v>
      </c>
      <c r="I83" s="889">
        <f>+'P POR EJERCER '!K39+'P POR EJERCER '!K112+'P POR EJERCER '!K148+'P POR EJERCER '!K159+'P POR EJERCER '!K168+'P POR EJERCER '!K172</f>
        <v>610985.48</v>
      </c>
      <c r="J83" s="890">
        <f t="shared" si="38"/>
        <v>0</v>
      </c>
      <c r="K83" s="889">
        <f>+'P POR EJERCER '!M39+'P POR EJERCER '!M112+'P POR EJERCER '!M148+'P POR EJERCER '!M159+'P POR EJERCER '!M168+'P POR EJERCER '!M172</f>
        <v>610985.48</v>
      </c>
      <c r="L83" s="889">
        <f>+'P POR EJERCER '!O39+'P POR EJERCER '!O112+'P POR EJERCER '!O148+'P POR EJERCER '!O159+'P POR EJERCER '!O168+'P POR EJERCER '!O172</f>
        <v>610985.48</v>
      </c>
      <c r="M83" s="890">
        <f t="shared" si="39"/>
        <v>32080.520000000019</v>
      </c>
      <c r="N83" s="889">
        <f t="shared" si="40"/>
        <v>32080.520000000019</v>
      </c>
      <c r="O83" s="418"/>
      <c r="P83" s="418"/>
      <c r="Q83" s="618"/>
      <c r="R83" s="618"/>
      <c r="S83" s="184"/>
      <c r="T83" s="618"/>
    </row>
    <row r="84" spans="1:20" s="90" customFormat="1" ht="53.25" customHeight="1">
      <c r="A84" s="841">
        <v>3400</v>
      </c>
      <c r="B84" s="902" t="s">
        <v>71</v>
      </c>
      <c r="C84" s="904">
        <f t="shared" ref="C84:N84" si="45">SUM(C85:C87)</f>
        <v>288000</v>
      </c>
      <c r="D84" s="904">
        <f t="shared" si="45"/>
        <v>25000</v>
      </c>
      <c r="E84" s="904">
        <f t="shared" si="45"/>
        <v>154686.03999999998</v>
      </c>
      <c r="F84" s="904">
        <f t="shared" si="45"/>
        <v>158313.96000000002</v>
      </c>
      <c r="G84" s="904">
        <f t="shared" si="45"/>
        <v>156651.02000000002</v>
      </c>
      <c r="H84" s="904">
        <f t="shared" si="45"/>
        <v>156651.02000000002</v>
      </c>
      <c r="I84" s="904">
        <f t="shared" si="45"/>
        <v>156651.02000000002</v>
      </c>
      <c r="J84" s="904">
        <f t="shared" si="45"/>
        <v>0</v>
      </c>
      <c r="K84" s="904">
        <f t="shared" si="45"/>
        <v>156651.02000000002</v>
      </c>
      <c r="L84" s="904">
        <f t="shared" si="45"/>
        <v>156651.02000000002</v>
      </c>
      <c r="M84" s="904">
        <f t="shared" si="45"/>
        <v>1662.9399999999987</v>
      </c>
      <c r="N84" s="904">
        <f t="shared" si="45"/>
        <v>1662.9399999999969</v>
      </c>
      <c r="O84" s="418"/>
      <c r="P84" s="418"/>
      <c r="Q84" s="618"/>
      <c r="R84" s="106"/>
      <c r="S84" s="184"/>
      <c r="T84" s="618"/>
    </row>
    <row r="85" spans="1:20" s="90" customFormat="1" ht="42.6" customHeight="1">
      <c r="A85" s="887">
        <v>3411</v>
      </c>
      <c r="B85" s="143" t="s">
        <v>294</v>
      </c>
      <c r="C85" s="889">
        <f>+'P POR EJERCER '!E113</f>
        <v>70000</v>
      </c>
      <c r="D85" s="889">
        <f>+'P POR EJERCER '!F113</f>
        <v>25000</v>
      </c>
      <c r="E85" s="889">
        <f>+'P POR EJERCER '!G113</f>
        <v>72876</v>
      </c>
      <c r="F85" s="889">
        <f>+C85+D85-E85</f>
        <v>22124</v>
      </c>
      <c r="G85" s="889">
        <f>+'P POR EJERCER '!I113</f>
        <v>21628.2</v>
      </c>
      <c r="H85" s="889">
        <f>+'P POR EJERCER '!J113</f>
        <v>21628.2</v>
      </c>
      <c r="I85" s="889">
        <f>+'P POR EJERCER '!K113</f>
        <v>21628.2</v>
      </c>
      <c r="J85" s="890">
        <f>+H85-I85</f>
        <v>0</v>
      </c>
      <c r="K85" s="889">
        <f>+'P POR EJERCER '!M113</f>
        <v>21628.2</v>
      </c>
      <c r="L85" s="889">
        <f>+'P POR EJERCER '!O113</f>
        <v>21628.2</v>
      </c>
      <c r="M85" s="890">
        <f>+F85-H85</f>
        <v>495.79999999999927</v>
      </c>
      <c r="N85" s="889">
        <f>+F85-I85</f>
        <v>495.79999999999927</v>
      </c>
      <c r="O85" s="418"/>
      <c r="P85" s="418"/>
      <c r="Q85" s="618"/>
      <c r="R85" s="618"/>
      <c r="S85" s="184"/>
      <c r="T85" s="618"/>
    </row>
    <row r="86" spans="1:20" s="90" customFormat="1" ht="29.25" customHeight="1">
      <c r="A86" s="887">
        <v>3451</v>
      </c>
      <c r="B86" s="683" t="s">
        <v>146</v>
      </c>
      <c r="C86" s="889">
        <f>+'P POR EJERCER '!E114</f>
        <v>198000</v>
      </c>
      <c r="D86" s="889">
        <f>+'P POR EJERCER '!F114</f>
        <v>0</v>
      </c>
      <c r="E86" s="889">
        <f>+'P POR EJERCER '!G114</f>
        <v>76810.039999999994</v>
      </c>
      <c r="F86" s="889">
        <f>+C86+D86-E86</f>
        <v>121189.96</v>
      </c>
      <c r="G86" s="889">
        <f>+'P POR EJERCER '!I114</f>
        <v>121189.96</v>
      </c>
      <c r="H86" s="889">
        <f>+'P POR EJERCER '!J114</f>
        <v>121189.96</v>
      </c>
      <c r="I86" s="889">
        <f>+'P POR EJERCER '!K114</f>
        <v>121189.96</v>
      </c>
      <c r="J86" s="890">
        <f>+H86-I86</f>
        <v>0</v>
      </c>
      <c r="K86" s="889">
        <f>+'P POR EJERCER '!M114</f>
        <v>121189.96</v>
      </c>
      <c r="L86" s="889">
        <f>+'P POR EJERCER '!O114</f>
        <v>121189.96</v>
      </c>
      <c r="M86" s="890">
        <f>+F86-H86</f>
        <v>0</v>
      </c>
      <c r="N86" s="889">
        <f>+F86-I86</f>
        <v>0</v>
      </c>
      <c r="O86" s="418"/>
      <c r="P86" s="418"/>
      <c r="Q86" s="618"/>
      <c r="R86" s="618"/>
      <c r="S86" s="184"/>
      <c r="T86" s="618"/>
    </row>
    <row r="87" spans="1:20" s="90" customFormat="1" ht="30.75" customHeight="1">
      <c r="A87" s="887">
        <v>3461</v>
      </c>
      <c r="B87" s="683" t="s">
        <v>740</v>
      </c>
      <c r="C87" s="889">
        <f>+'P POR EJERCER '!E46</f>
        <v>20000</v>
      </c>
      <c r="D87" s="889">
        <f>+'P POR EJERCER '!F46</f>
        <v>0</v>
      </c>
      <c r="E87" s="889">
        <f>+'P POR EJERCER '!G46</f>
        <v>5000</v>
      </c>
      <c r="F87" s="889">
        <f>+C87+D87-E87</f>
        <v>15000</v>
      </c>
      <c r="G87" s="889">
        <f>+'P POR EJERCER '!I46</f>
        <v>13832.860000000002</v>
      </c>
      <c r="H87" s="889">
        <f>+'P POR EJERCER '!J46</f>
        <v>13832.86</v>
      </c>
      <c r="I87" s="889">
        <f>+'P POR EJERCER '!K46</f>
        <v>13832.860000000002</v>
      </c>
      <c r="J87" s="890">
        <f>+H87-I87</f>
        <v>0</v>
      </c>
      <c r="K87" s="889">
        <f>+'P POR EJERCER '!M46</f>
        <v>13832.860000000002</v>
      </c>
      <c r="L87" s="889">
        <f>+'P POR EJERCER '!O46</f>
        <v>13832.86</v>
      </c>
      <c r="M87" s="890">
        <f>+F87-H87</f>
        <v>1167.1399999999994</v>
      </c>
      <c r="N87" s="889">
        <f>+F87-I87</f>
        <v>1167.1399999999976</v>
      </c>
      <c r="O87" s="418"/>
      <c r="P87" s="418"/>
      <c r="Q87" s="618"/>
      <c r="R87" s="618"/>
      <c r="S87" s="184"/>
      <c r="T87" s="618"/>
    </row>
    <row r="88" spans="1:20" s="90" customFormat="1" ht="49.5" customHeight="1">
      <c r="A88" s="841">
        <v>3500</v>
      </c>
      <c r="B88" s="902" t="s">
        <v>810</v>
      </c>
      <c r="C88" s="904">
        <f t="shared" ref="C88:N88" si="46">SUM(C89:C95)</f>
        <v>2621919.14</v>
      </c>
      <c r="D88" s="904">
        <f t="shared" si="46"/>
        <v>1154529.25</v>
      </c>
      <c r="E88" s="904">
        <f t="shared" si="46"/>
        <v>270567.01</v>
      </c>
      <c r="F88" s="904">
        <f t="shared" si="46"/>
        <v>3505881.3800000004</v>
      </c>
      <c r="G88" s="904">
        <f t="shared" si="46"/>
        <v>3501859.1500000004</v>
      </c>
      <c r="H88" s="904">
        <f t="shared" si="46"/>
        <v>3501859.1500000004</v>
      </c>
      <c r="I88" s="904">
        <f>SUM(I89:I95)</f>
        <v>3501859.1500000004</v>
      </c>
      <c r="J88" s="904">
        <f t="shared" si="46"/>
        <v>0</v>
      </c>
      <c r="K88" s="904">
        <f t="shared" si="46"/>
        <v>3501859.1500000004</v>
      </c>
      <c r="L88" s="904">
        <f t="shared" si="46"/>
        <v>3501859.1500000004</v>
      </c>
      <c r="M88" s="904">
        <f t="shared" si="46"/>
        <v>4022.2300000000105</v>
      </c>
      <c r="N88" s="904">
        <f t="shared" si="46"/>
        <v>4022.2300000000396</v>
      </c>
      <c r="O88" s="893"/>
      <c r="P88" s="418"/>
      <c r="Q88" s="618"/>
      <c r="R88" s="106"/>
      <c r="S88" s="184"/>
      <c r="T88" s="618"/>
    </row>
    <row r="89" spans="1:20" s="90" customFormat="1" ht="45.75" customHeight="1">
      <c r="A89" s="887">
        <v>3511</v>
      </c>
      <c r="B89" s="888" t="s">
        <v>1033</v>
      </c>
      <c r="C89" s="889">
        <f>+'P POR EJERCER '!E115</f>
        <v>530000</v>
      </c>
      <c r="D89" s="889">
        <f>+'P POR EJERCER '!F115</f>
        <v>1009562.41</v>
      </c>
      <c r="E89" s="889">
        <f>+'P POR EJERCER '!G115</f>
        <v>0</v>
      </c>
      <c r="F89" s="889">
        <f t="shared" ref="F89:F95" si="47">+C89+D89-E89</f>
        <v>1539562.4100000001</v>
      </c>
      <c r="G89" s="889">
        <f>+'P POR EJERCER '!I115</f>
        <v>1539492.8</v>
      </c>
      <c r="H89" s="889">
        <f>+'P POR EJERCER '!J115</f>
        <v>1539492.8</v>
      </c>
      <c r="I89" s="889">
        <f>+'P POR EJERCER '!K115</f>
        <v>1539492.8</v>
      </c>
      <c r="J89" s="890">
        <f t="shared" ref="J89:J95" si="48">+H89-I89</f>
        <v>0</v>
      </c>
      <c r="K89" s="889">
        <f>+'P POR EJERCER '!M115</f>
        <v>1539492.8</v>
      </c>
      <c r="L89" s="889">
        <f>+'P POR EJERCER '!O115</f>
        <v>1539492.8</v>
      </c>
      <c r="M89" s="890">
        <f t="shared" ref="M89:M95" si="49">+F89-H89</f>
        <v>69.610000000102445</v>
      </c>
      <c r="N89" s="889">
        <f t="shared" ref="N89:N95" si="50">+F89-I89</f>
        <v>69.610000000102445</v>
      </c>
      <c r="O89" s="418"/>
      <c r="P89" s="418"/>
      <c r="Q89" s="898"/>
      <c r="R89" s="106"/>
      <c r="S89" s="184"/>
      <c r="T89" s="618"/>
    </row>
    <row r="90" spans="1:20" s="90" customFormat="1" ht="45.75" customHeight="1">
      <c r="A90" s="887">
        <v>3521</v>
      </c>
      <c r="B90" s="888" t="s">
        <v>813</v>
      </c>
      <c r="C90" s="889">
        <f>+'P POR EJERCER '!E30+'P POR EJERCER '!E116</f>
        <v>305867.14</v>
      </c>
      <c r="D90" s="889">
        <f>+'P POR EJERCER '!F30+'P POR EJERCER '!F116</f>
        <v>80258.84</v>
      </c>
      <c r="E90" s="889">
        <f>+'P POR EJERCER '!G30+'P POR EJERCER '!G116</f>
        <v>185059.93000000002</v>
      </c>
      <c r="F90" s="889">
        <f t="shared" si="47"/>
        <v>201066.04999999996</v>
      </c>
      <c r="G90" s="889">
        <f>+'P POR EJERCER '!I30+'P POR EJERCER '!I116</f>
        <v>201064.99000000002</v>
      </c>
      <c r="H90" s="889">
        <f>+'P POR EJERCER '!J30+'P POR EJERCER '!J116</f>
        <v>201064.99000000002</v>
      </c>
      <c r="I90" s="889">
        <f>+'P POR EJERCER '!K30+'P POR EJERCER '!K116</f>
        <v>201064.99000000002</v>
      </c>
      <c r="J90" s="890">
        <f t="shared" si="48"/>
        <v>0</v>
      </c>
      <c r="K90" s="889">
        <f>+'P POR EJERCER '!M30+'P POR EJERCER '!M116</f>
        <v>201064.99000000002</v>
      </c>
      <c r="L90" s="889">
        <f>+'P POR EJERCER '!O30+'P POR EJERCER '!O116</f>
        <v>201064.99000000002</v>
      </c>
      <c r="M90" s="890">
        <f t="shared" si="49"/>
        <v>1.059999999939464</v>
      </c>
      <c r="N90" s="889">
        <f t="shared" si="50"/>
        <v>1.059999999939464</v>
      </c>
      <c r="O90" s="418"/>
      <c r="P90" s="418"/>
      <c r="Q90" s="898"/>
      <c r="R90" s="106"/>
      <c r="S90" s="184"/>
      <c r="T90" s="618"/>
    </row>
    <row r="91" spans="1:20" s="90" customFormat="1" ht="37.5" customHeight="1">
      <c r="A91" s="887">
        <v>3531</v>
      </c>
      <c r="B91" s="888" t="s">
        <v>1626</v>
      </c>
      <c r="C91" s="889">
        <f>+'P POR EJERCER '!E117</f>
        <v>0</v>
      </c>
      <c r="D91" s="889">
        <f>+'P POR EJERCER '!F117</f>
        <v>4640</v>
      </c>
      <c r="E91" s="889">
        <f>+'P POR EJERCER '!G117</f>
        <v>2320</v>
      </c>
      <c r="F91" s="889">
        <f t="shared" si="47"/>
        <v>2320</v>
      </c>
      <c r="G91" s="889">
        <f>+'P POR EJERCER '!I117</f>
        <v>2320</v>
      </c>
      <c r="H91" s="889">
        <f>+'P POR EJERCER '!J117</f>
        <v>2320</v>
      </c>
      <c r="I91" s="889">
        <f>+'P POR EJERCER '!K117</f>
        <v>2320</v>
      </c>
      <c r="J91" s="890">
        <f t="shared" si="48"/>
        <v>0</v>
      </c>
      <c r="K91" s="889">
        <f>+'P POR EJERCER '!M117</f>
        <v>2320</v>
      </c>
      <c r="L91" s="889">
        <f>+'P POR EJERCER '!O117</f>
        <v>2320</v>
      </c>
      <c r="M91" s="890">
        <f t="shared" si="49"/>
        <v>0</v>
      </c>
      <c r="N91" s="889">
        <f t="shared" si="50"/>
        <v>0</v>
      </c>
      <c r="O91" s="418"/>
      <c r="P91" s="418"/>
      <c r="Q91" s="898"/>
      <c r="R91" s="106"/>
      <c r="S91" s="184"/>
      <c r="T91" s="618"/>
    </row>
    <row r="92" spans="1:20" s="90" customFormat="1" ht="27" customHeight="1">
      <c r="A92" s="887">
        <v>3553</v>
      </c>
      <c r="B92" s="888" t="s">
        <v>815</v>
      </c>
      <c r="C92" s="889">
        <f>+'P POR EJERCER '!E118</f>
        <v>240000</v>
      </c>
      <c r="D92" s="889">
        <f>+'P POR EJERCER '!F118</f>
        <v>0</v>
      </c>
      <c r="E92" s="889">
        <f>+'P POR EJERCER '!G118</f>
        <v>17363.879999999997</v>
      </c>
      <c r="F92" s="889">
        <f t="shared" si="47"/>
        <v>222636.12</v>
      </c>
      <c r="G92" s="889">
        <f>+'P POR EJERCER '!I118</f>
        <v>221040.12</v>
      </c>
      <c r="H92" s="889">
        <f>+'P POR EJERCER '!J118</f>
        <v>221040.12000000002</v>
      </c>
      <c r="I92" s="889">
        <f>+'P POR EJERCER '!K118</f>
        <v>221040.12</v>
      </c>
      <c r="J92" s="890">
        <f t="shared" si="48"/>
        <v>0</v>
      </c>
      <c r="K92" s="889">
        <f>+'P POR EJERCER '!M118</f>
        <v>221040.12</v>
      </c>
      <c r="L92" s="889">
        <f>+'P POR EJERCER '!O118</f>
        <v>221040.12</v>
      </c>
      <c r="M92" s="890">
        <f t="shared" si="49"/>
        <v>1595.9999999999709</v>
      </c>
      <c r="N92" s="889">
        <f t="shared" si="50"/>
        <v>1596</v>
      </c>
      <c r="O92" s="418"/>
      <c r="P92" s="418"/>
      <c r="Q92" s="898">
        <f>+L110-P92</f>
        <v>3536657.39</v>
      </c>
      <c r="R92" s="618"/>
      <c r="S92" s="184"/>
      <c r="T92" s="618"/>
    </row>
    <row r="93" spans="1:20" s="90" customFormat="1" ht="46.5" customHeight="1">
      <c r="A93" s="887">
        <v>3571</v>
      </c>
      <c r="B93" s="888" t="s">
        <v>816</v>
      </c>
      <c r="C93" s="889">
        <f>+'P POR EJERCER '!E47+'P POR EJERCER '!E119</f>
        <v>105000</v>
      </c>
      <c r="D93" s="889">
        <f>+'P POR EJERCER '!F47+'P POR EJERCER '!F119</f>
        <v>60068</v>
      </c>
      <c r="E93" s="889">
        <f>+'P POR EJERCER '!G47+'P POR EJERCER '!G119</f>
        <v>15436.28</v>
      </c>
      <c r="F93" s="889">
        <f t="shared" si="47"/>
        <v>149631.72</v>
      </c>
      <c r="G93" s="889">
        <f>+'P POR EJERCER '!I47+'P POR EJERCER '!I119</f>
        <v>149631.16</v>
      </c>
      <c r="H93" s="889">
        <f>+'P POR EJERCER '!J47+'P POR EJERCER '!J119</f>
        <v>149631.16</v>
      </c>
      <c r="I93" s="889">
        <f>+'P POR EJERCER '!K47+'P POR EJERCER '!K119</f>
        <v>149631.16</v>
      </c>
      <c r="J93" s="890">
        <f t="shared" si="48"/>
        <v>0</v>
      </c>
      <c r="K93" s="889">
        <f>+'P POR EJERCER '!M47+'P POR EJERCER '!M119</f>
        <v>149631.16</v>
      </c>
      <c r="L93" s="889">
        <f>+'P POR EJERCER '!O47+'P POR EJERCER '!O119</f>
        <v>149631.16</v>
      </c>
      <c r="M93" s="890">
        <f t="shared" si="49"/>
        <v>0.55999999999767169</v>
      </c>
      <c r="N93" s="889">
        <f t="shared" si="50"/>
        <v>0.55999999999767169</v>
      </c>
      <c r="O93" s="418"/>
      <c r="P93" s="418"/>
      <c r="Q93" s="618">
        <f>+L111-P93</f>
        <v>4071342.72</v>
      </c>
      <c r="R93" s="618"/>
      <c r="S93" s="184"/>
      <c r="T93" s="618"/>
    </row>
    <row r="94" spans="1:20" s="90" customFormat="1" ht="50.4" customHeight="1">
      <c r="A94" s="887">
        <v>3581</v>
      </c>
      <c r="B94" s="143" t="s">
        <v>295</v>
      </c>
      <c r="C94" s="889">
        <f>+'P POR EJERCER '!E120</f>
        <v>1339360</v>
      </c>
      <c r="D94" s="889">
        <f>+'P POR EJERCER '!F120</f>
        <v>0</v>
      </c>
      <c r="E94" s="889">
        <f>+'P POR EJERCER '!G120</f>
        <v>46598.92</v>
      </c>
      <c r="F94" s="889">
        <f t="shared" si="47"/>
        <v>1292761.08</v>
      </c>
      <c r="G94" s="889">
        <f>+'P POR EJERCER '!I120</f>
        <v>1290406.08</v>
      </c>
      <c r="H94" s="889">
        <f>+'P POR EJERCER '!J120</f>
        <v>1290406.08</v>
      </c>
      <c r="I94" s="889">
        <f>+'P POR EJERCER '!K120</f>
        <v>1290406.08</v>
      </c>
      <c r="J94" s="890">
        <f t="shared" si="48"/>
        <v>0</v>
      </c>
      <c r="K94" s="889">
        <f>+'P POR EJERCER '!M120</f>
        <v>1290406.08</v>
      </c>
      <c r="L94" s="889">
        <f>+'P POR EJERCER '!O120</f>
        <v>1290406.08</v>
      </c>
      <c r="M94" s="890">
        <f t="shared" si="49"/>
        <v>2355</v>
      </c>
      <c r="N94" s="889">
        <f t="shared" si="50"/>
        <v>2355</v>
      </c>
      <c r="O94" s="418"/>
      <c r="P94" s="418"/>
      <c r="Q94" s="618"/>
      <c r="R94" s="898"/>
      <c r="S94" s="184"/>
      <c r="T94" s="618"/>
    </row>
    <row r="95" spans="1:20" s="90" customFormat="1" ht="46.2" customHeight="1">
      <c r="A95" s="887">
        <v>3591</v>
      </c>
      <c r="B95" s="143" t="s">
        <v>147</v>
      </c>
      <c r="C95" s="889">
        <f>+'P POR EJERCER '!E121</f>
        <v>101692</v>
      </c>
      <c r="D95" s="889">
        <f>+'P POR EJERCER '!F121</f>
        <v>0</v>
      </c>
      <c r="E95" s="889">
        <f>+'P POR EJERCER '!G121</f>
        <v>3788</v>
      </c>
      <c r="F95" s="889">
        <f t="shared" si="47"/>
        <v>97904</v>
      </c>
      <c r="G95" s="889">
        <f>+'P POR EJERCER '!I121</f>
        <v>97904</v>
      </c>
      <c r="H95" s="889">
        <f>+'P POR EJERCER '!J121</f>
        <v>97904</v>
      </c>
      <c r="I95" s="889">
        <f>+'P POR EJERCER '!K121</f>
        <v>97904</v>
      </c>
      <c r="J95" s="890">
        <f t="shared" si="48"/>
        <v>0</v>
      </c>
      <c r="K95" s="889">
        <f>+'P POR EJERCER '!M121</f>
        <v>97904</v>
      </c>
      <c r="L95" s="889">
        <f>+'P POR EJERCER '!O121</f>
        <v>97904</v>
      </c>
      <c r="M95" s="890">
        <f t="shared" si="49"/>
        <v>0</v>
      </c>
      <c r="N95" s="889">
        <f t="shared" si="50"/>
        <v>0</v>
      </c>
      <c r="O95" s="418"/>
      <c r="P95" s="418"/>
      <c r="Q95" s="898"/>
      <c r="R95" s="618"/>
      <c r="S95" s="184"/>
      <c r="T95" s="618"/>
    </row>
    <row r="96" spans="1:20" s="90" customFormat="1" ht="41.55" customHeight="1">
      <c r="A96" s="841">
        <v>3600</v>
      </c>
      <c r="B96" s="908" t="s">
        <v>817</v>
      </c>
      <c r="C96" s="904">
        <f t="shared" ref="C96:N96" si="51">SUM(C97:C99)</f>
        <v>925400</v>
      </c>
      <c r="D96" s="904">
        <f t="shared" si="51"/>
        <v>655600</v>
      </c>
      <c r="E96" s="904">
        <f t="shared" si="51"/>
        <v>396800</v>
      </c>
      <c r="F96" s="904">
        <f t="shared" si="51"/>
        <v>1184200</v>
      </c>
      <c r="G96" s="904">
        <f t="shared" si="51"/>
        <v>1181011.9100000001</v>
      </c>
      <c r="H96" s="904">
        <f t="shared" si="51"/>
        <v>1181011.9100000001</v>
      </c>
      <c r="I96" s="904">
        <f t="shared" si="51"/>
        <v>1181011.9100000001</v>
      </c>
      <c r="J96" s="904">
        <f t="shared" si="51"/>
        <v>0</v>
      </c>
      <c r="K96" s="904">
        <f t="shared" si="51"/>
        <v>1181011.9100000001</v>
      </c>
      <c r="L96" s="904">
        <f t="shared" si="51"/>
        <v>1181011.9099999999</v>
      </c>
      <c r="M96" s="904">
        <f t="shared" si="51"/>
        <v>3188.0899999999674</v>
      </c>
      <c r="N96" s="904">
        <f t="shared" si="51"/>
        <v>3188.0899999999674</v>
      </c>
      <c r="O96" s="418"/>
      <c r="P96" s="418"/>
      <c r="Q96" s="618"/>
      <c r="R96" s="618"/>
      <c r="S96" s="184"/>
      <c r="T96" s="618"/>
    </row>
    <row r="97" spans="1:20" s="184" customFormat="1" ht="27" customHeight="1">
      <c r="A97" s="900">
        <v>3611</v>
      </c>
      <c r="B97" s="888" t="s">
        <v>818</v>
      </c>
      <c r="C97" s="889">
        <f>+'P POR EJERCER '!E19+'P POR EJERCER '!E145</f>
        <v>305000</v>
      </c>
      <c r="D97" s="889">
        <f>+'P POR EJERCER '!F19+'P POR EJERCER '!F145</f>
        <v>495600</v>
      </c>
      <c r="E97" s="889">
        <f>+'P POR EJERCER '!G19+'P POR EJERCER '!G145</f>
        <v>220000</v>
      </c>
      <c r="F97" s="889">
        <f>+C97+D97-E97</f>
        <v>580600</v>
      </c>
      <c r="G97" s="889">
        <f>+'P POR EJERCER '!I19+'P POR EJERCER '!I145</f>
        <v>577912</v>
      </c>
      <c r="H97" s="889">
        <f>+'P POR EJERCER '!J19+'P POR EJERCER '!J145</f>
        <v>577912</v>
      </c>
      <c r="I97" s="889">
        <f>+'P POR EJERCER '!K19+'P POR EJERCER '!K145</f>
        <v>577912</v>
      </c>
      <c r="J97" s="890">
        <f>+H97-I97</f>
        <v>0</v>
      </c>
      <c r="K97" s="889">
        <f>+'P POR EJERCER '!M19+'P POR EJERCER '!M145</f>
        <v>577912</v>
      </c>
      <c r="L97" s="889">
        <f>+'P POR EJERCER '!O19+'P POR EJERCER '!O145</f>
        <v>577912</v>
      </c>
      <c r="M97" s="890">
        <f>+F97-H97</f>
        <v>2688</v>
      </c>
      <c r="N97" s="889">
        <f>+F97-I97</f>
        <v>2688</v>
      </c>
      <c r="O97" s="418"/>
      <c r="P97" s="418"/>
      <c r="Q97" s="618"/>
      <c r="T97" s="618"/>
    </row>
    <row r="98" spans="1:20" s="90" customFormat="1" ht="27" customHeight="1">
      <c r="A98" s="900">
        <v>3661</v>
      </c>
      <c r="B98" s="142" t="s">
        <v>1281</v>
      </c>
      <c r="C98" s="889">
        <f>+'P POR EJERCER '!E20+'P POR EJERCER '!E122</f>
        <v>400000</v>
      </c>
      <c r="D98" s="889">
        <f>+'P POR EJERCER '!F20+'P POR EJERCER '!F122</f>
        <v>160000</v>
      </c>
      <c r="E98" s="889">
        <f>+'P POR EJERCER '!G20+'P POR EJERCER '!G122</f>
        <v>176800</v>
      </c>
      <c r="F98" s="889">
        <f>+C98+D98-E98</f>
        <v>383200</v>
      </c>
      <c r="G98" s="889">
        <f>+'P POR EJERCER '!I20+'P POR EJERCER '!I122</f>
        <v>382699.91000000003</v>
      </c>
      <c r="H98" s="889">
        <f>+'P POR EJERCER '!J20+'P POR EJERCER '!J122</f>
        <v>382699.91000000003</v>
      </c>
      <c r="I98" s="889">
        <f>+'P POR EJERCER '!K20+'P POR EJERCER '!K122</f>
        <v>382699.91000000003</v>
      </c>
      <c r="J98" s="890">
        <f>+H98-I98</f>
        <v>0</v>
      </c>
      <c r="K98" s="889">
        <f>+'P POR EJERCER '!M20+'P POR EJERCER '!M122</f>
        <v>382699.91000000003</v>
      </c>
      <c r="L98" s="889">
        <f>+'P POR EJERCER '!O20+'P POR EJERCER '!O122</f>
        <v>382699.91</v>
      </c>
      <c r="M98" s="890">
        <f>+F98-H98</f>
        <v>500.0899999999674</v>
      </c>
      <c r="N98" s="889">
        <f>+F98-I98</f>
        <v>500.0899999999674</v>
      </c>
      <c r="O98" s="418"/>
      <c r="P98" s="418"/>
      <c r="Q98" s="618"/>
      <c r="R98" s="184"/>
      <c r="S98" s="184"/>
      <c r="T98" s="618"/>
    </row>
    <row r="99" spans="1:20" s="847" customFormat="1" ht="27" customHeight="1">
      <c r="A99" s="900">
        <v>3691</v>
      </c>
      <c r="B99" s="888" t="s">
        <v>1034</v>
      </c>
      <c r="C99" s="889">
        <f>+'P POR EJERCER '!E31</f>
        <v>220400</v>
      </c>
      <c r="D99" s="889">
        <f>+'P POR EJERCER '!F31</f>
        <v>0</v>
      </c>
      <c r="E99" s="889">
        <f>+'P POR EJERCER '!G31</f>
        <v>0</v>
      </c>
      <c r="F99" s="889">
        <f>+C99+D99-E99</f>
        <v>220400</v>
      </c>
      <c r="G99" s="889">
        <f>+'P POR EJERCER '!I31</f>
        <v>220400.00000000003</v>
      </c>
      <c r="H99" s="889">
        <f>+'P POR EJERCER '!J31</f>
        <v>220400</v>
      </c>
      <c r="I99" s="889">
        <f>+'P POR EJERCER '!K31</f>
        <v>220400.00000000003</v>
      </c>
      <c r="J99" s="890">
        <f>+H99-I99</f>
        <v>0</v>
      </c>
      <c r="K99" s="889">
        <f>+'P POR EJERCER '!M31</f>
        <v>220400.00000000003</v>
      </c>
      <c r="L99" s="889">
        <f>+'P POR EJERCER '!O31</f>
        <v>220400</v>
      </c>
      <c r="M99" s="890">
        <f>+F99-H99</f>
        <v>0</v>
      </c>
      <c r="N99" s="889">
        <f>+F99-I99</f>
        <v>0</v>
      </c>
      <c r="O99" s="894"/>
      <c r="P99" s="894"/>
      <c r="Q99" s="895"/>
      <c r="R99" s="924"/>
      <c r="S99" s="850"/>
      <c r="T99" s="895"/>
    </row>
    <row r="100" spans="1:20" s="90" customFormat="1" ht="27" customHeight="1">
      <c r="A100" s="841">
        <v>3700</v>
      </c>
      <c r="B100" s="909" t="s">
        <v>819</v>
      </c>
      <c r="C100" s="904">
        <f t="shared" ref="C100:N100" si="52">SUM(C101:C104)</f>
        <v>526000</v>
      </c>
      <c r="D100" s="904">
        <f t="shared" si="52"/>
        <v>105000</v>
      </c>
      <c r="E100" s="904">
        <f t="shared" si="52"/>
        <v>193877.96</v>
      </c>
      <c r="F100" s="904">
        <f t="shared" si="52"/>
        <v>437122.04000000004</v>
      </c>
      <c r="G100" s="904">
        <f t="shared" si="52"/>
        <v>415702.69</v>
      </c>
      <c r="H100" s="904">
        <f t="shared" si="52"/>
        <v>415702.69</v>
      </c>
      <c r="I100" s="904">
        <f t="shared" si="52"/>
        <v>415702.69</v>
      </c>
      <c r="J100" s="904">
        <f t="shared" si="52"/>
        <v>0</v>
      </c>
      <c r="K100" s="904">
        <f t="shared" si="52"/>
        <v>415702.69</v>
      </c>
      <c r="L100" s="904">
        <f t="shared" si="52"/>
        <v>415702.69</v>
      </c>
      <c r="M100" s="904">
        <f t="shared" si="52"/>
        <v>21419.35</v>
      </c>
      <c r="N100" s="904">
        <f t="shared" si="52"/>
        <v>21419.350000000006</v>
      </c>
      <c r="O100" s="418"/>
      <c r="P100" s="893"/>
      <c r="Q100" s="618"/>
      <c r="R100" s="618"/>
      <c r="S100" s="184"/>
      <c r="T100" s="618"/>
    </row>
    <row r="101" spans="1:20" s="90" customFormat="1" ht="27.75" customHeight="1">
      <c r="A101" s="900">
        <v>3711</v>
      </c>
      <c r="B101" s="888" t="s">
        <v>312</v>
      </c>
      <c r="C101" s="901">
        <f>+'P POR EJERCER '!E123</f>
        <v>125000</v>
      </c>
      <c r="D101" s="901">
        <f>+'P POR EJERCER '!F123</f>
        <v>30000</v>
      </c>
      <c r="E101" s="901">
        <f>+'P POR EJERCER '!G123</f>
        <v>28223</v>
      </c>
      <c r="F101" s="889">
        <f t="shared" ref="F101:F106" si="53">+C101+D101-E101</f>
        <v>126777</v>
      </c>
      <c r="G101" s="901">
        <f>+'P POR EJERCER '!I123</f>
        <v>126777</v>
      </c>
      <c r="H101" s="901">
        <f>+'P POR EJERCER '!J123</f>
        <v>126777</v>
      </c>
      <c r="I101" s="901">
        <f>+'P POR EJERCER '!K123</f>
        <v>126777</v>
      </c>
      <c r="J101" s="890">
        <f t="shared" ref="J101:J106" si="54">+H101-I101</f>
        <v>0</v>
      </c>
      <c r="K101" s="901">
        <f>+'P POR EJERCER '!M123</f>
        <v>126777</v>
      </c>
      <c r="L101" s="901">
        <f>+'P POR EJERCER '!O123</f>
        <v>126777</v>
      </c>
      <c r="M101" s="890">
        <f t="shared" ref="M101:M106" si="55">+F101-H101</f>
        <v>0</v>
      </c>
      <c r="N101" s="889">
        <f>+F101-I101</f>
        <v>0</v>
      </c>
      <c r="O101" s="893"/>
      <c r="P101" s="893"/>
      <c r="Q101" s="618"/>
      <c r="R101" s="618"/>
      <c r="S101" s="184"/>
      <c r="T101" s="618"/>
    </row>
    <row r="102" spans="1:20" s="90" customFormat="1" ht="26.55" customHeight="1">
      <c r="A102" s="887">
        <v>3721</v>
      </c>
      <c r="B102" s="888" t="s">
        <v>313</v>
      </c>
      <c r="C102" s="901">
        <f>+'P POR EJERCER '!E124</f>
        <v>25000</v>
      </c>
      <c r="D102" s="901">
        <f>+'P POR EJERCER '!F124</f>
        <v>35000</v>
      </c>
      <c r="E102" s="901">
        <f>+'P POR EJERCER '!G124</f>
        <v>18000</v>
      </c>
      <c r="F102" s="889">
        <f t="shared" si="53"/>
        <v>42000</v>
      </c>
      <c r="G102" s="901">
        <f>+'P POR EJERCER '!I124</f>
        <v>37880.839999999997</v>
      </c>
      <c r="H102" s="901">
        <f>+'P POR EJERCER '!J124</f>
        <v>37880.840000000004</v>
      </c>
      <c r="I102" s="901">
        <f>+'P POR EJERCER '!K124</f>
        <v>37880.839999999997</v>
      </c>
      <c r="J102" s="890">
        <f t="shared" si="54"/>
        <v>0</v>
      </c>
      <c r="K102" s="901">
        <f>+'P POR EJERCER '!M124</f>
        <v>37880.839999999997</v>
      </c>
      <c r="L102" s="901">
        <f>+'P POR EJERCER '!O124</f>
        <v>37880.839999999997</v>
      </c>
      <c r="M102" s="890">
        <f t="shared" si="55"/>
        <v>4119.1599999999962</v>
      </c>
      <c r="N102" s="889">
        <f t="shared" ref="N102:N106" si="56">+F102-I102</f>
        <v>4119.1600000000035</v>
      </c>
      <c r="O102" s="893"/>
      <c r="P102" s="893"/>
      <c r="Q102" s="618"/>
      <c r="R102" s="184"/>
      <c r="S102" s="184"/>
      <c r="T102" s="618"/>
    </row>
    <row r="103" spans="1:20" s="90" customFormat="1" ht="28.95" customHeight="1">
      <c r="A103" s="887">
        <v>3722</v>
      </c>
      <c r="B103" s="888" t="s">
        <v>1485</v>
      </c>
      <c r="C103" s="889">
        <f>+'P POR EJERCER '!E125</f>
        <v>220000</v>
      </c>
      <c r="D103" s="889">
        <f>+'P POR EJERCER '!F125</f>
        <v>0</v>
      </c>
      <c r="E103" s="889">
        <f>+'P POR EJERCER '!G125</f>
        <v>127030</v>
      </c>
      <c r="F103" s="889">
        <f t="shared" si="53"/>
        <v>92970</v>
      </c>
      <c r="G103" s="889">
        <f>+'P POR EJERCER '!I125</f>
        <v>81266</v>
      </c>
      <c r="H103" s="889">
        <f>+'P POR EJERCER '!J125</f>
        <v>81266</v>
      </c>
      <c r="I103" s="889">
        <f>+'P POR EJERCER '!K125</f>
        <v>81266</v>
      </c>
      <c r="J103" s="890">
        <f t="shared" si="54"/>
        <v>0</v>
      </c>
      <c r="K103" s="889">
        <f>+'P POR EJERCER '!M125</f>
        <v>81266</v>
      </c>
      <c r="L103" s="889">
        <f>+'P POR EJERCER '!O125</f>
        <v>81266</v>
      </c>
      <c r="M103" s="890">
        <f t="shared" si="55"/>
        <v>11704</v>
      </c>
      <c r="N103" s="889">
        <f t="shared" si="56"/>
        <v>11704</v>
      </c>
      <c r="O103" s="893"/>
      <c r="P103" s="893"/>
      <c r="Q103" s="618"/>
      <c r="R103" s="184"/>
      <c r="S103" s="184"/>
      <c r="T103" s="618"/>
    </row>
    <row r="104" spans="1:20" s="90" customFormat="1" ht="26.55" customHeight="1">
      <c r="A104" s="900">
        <v>3751</v>
      </c>
      <c r="B104" s="888" t="s">
        <v>822</v>
      </c>
      <c r="C104" s="901">
        <f>+'P POR EJERCER '!E126</f>
        <v>156000</v>
      </c>
      <c r="D104" s="901">
        <f>+'P POR EJERCER '!F126</f>
        <v>40000</v>
      </c>
      <c r="E104" s="901">
        <f>+'P POR EJERCER '!G126</f>
        <v>20624.96</v>
      </c>
      <c r="F104" s="889">
        <f t="shared" si="53"/>
        <v>175375.04</v>
      </c>
      <c r="G104" s="901">
        <f>+'P POR EJERCER '!I126</f>
        <v>169778.85</v>
      </c>
      <c r="H104" s="901">
        <f>+'P POR EJERCER '!J126</f>
        <v>169778.85</v>
      </c>
      <c r="I104" s="901">
        <f>+'P POR EJERCER '!K126</f>
        <v>169778.85</v>
      </c>
      <c r="J104" s="890">
        <f t="shared" si="54"/>
        <v>0</v>
      </c>
      <c r="K104" s="901">
        <f>+'P POR EJERCER '!M126</f>
        <v>169778.85</v>
      </c>
      <c r="L104" s="901">
        <f>+'P POR EJERCER '!O126</f>
        <v>169778.85</v>
      </c>
      <c r="M104" s="890">
        <f t="shared" si="55"/>
        <v>5596.1900000000023</v>
      </c>
      <c r="N104" s="889">
        <f t="shared" si="56"/>
        <v>5596.1900000000023</v>
      </c>
      <c r="O104" s="893"/>
      <c r="P104" s="893"/>
      <c r="Q104" s="618"/>
      <c r="R104" s="106"/>
      <c r="S104" s="184"/>
      <c r="T104" s="618"/>
    </row>
    <row r="105" spans="1:20" ht="24.75" customHeight="1">
      <c r="A105" s="944">
        <v>3800</v>
      </c>
      <c r="B105" s="902" t="s">
        <v>73</v>
      </c>
      <c r="C105" s="945">
        <f t="shared" ref="C105:N105" si="57">SUM(C106:C107)</f>
        <v>1105000</v>
      </c>
      <c r="D105" s="945">
        <f t="shared" si="57"/>
        <v>617381</v>
      </c>
      <c r="E105" s="945">
        <f t="shared" si="57"/>
        <v>640324.44999999995</v>
      </c>
      <c r="F105" s="945">
        <f t="shared" si="57"/>
        <v>1082056.55</v>
      </c>
      <c r="G105" s="945">
        <f t="shared" si="57"/>
        <v>1071036.51</v>
      </c>
      <c r="H105" s="945">
        <f t="shared" si="57"/>
        <v>1071036.51</v>
      </c>
      <c r="I105" s="945">
        <f t="shared" si="57"/>
        <v>1071036.51</v>
      </c>
      <c r="J105" s="945">
        <f t="shared" si="57"/>
        <v>0</v>
      </c>
      <c r="K105" s="945">
        <f t="shared" si="57"/>
        <v>1071036.51</v>
      </c>
      <c r="L105" s="945">
        <f t="shared" si="57"/>
        <v>1071036.51</v>
      </c>
      <c r="M105" s="945">
        <f t="shared" si="57"/>
        <v>11020.040000000037</v>
      </c>
      <c r="N105" s="945">
        <f t="shared" si="57"/>
        <v>11020.040000000037</v>
      </c>
      <c r="R105" s="149"/>
      <c r="T105" s="145"/>
    </row>
    <row r="106" spans="1:20" ht="34.5" customHeight="1">
      <c r="A106" s="900">
        <v>3821</v>
      </c>
      <c r="B106" s="1077" t="s">
        <v>1780</v>
      </c>
      <c r="C106" s="901">
        <f>+'P POR EJERCER '!E150</f>
        <v>0</v>
      </c>
      <c r="D106" s="901">
        <f>+'P POR EJERCER '!F150</f>
        <v>28000</v>
      </c>
      <c r="E106" s="901">
        <f>+'P POR EJERCER '!G150</f>
        <v>4800</v>
      </c>
      <c r="F106" s="889">
        <f t="shared" si="53"/>
        <v>23200</v>
      </c>
      <c r="G106" s="901">
        <f>+'P POR EJERCER '!I150</f>
        <v>23200</v>
      </c>
      <c r="H106" s="901">
        <f>+'P POR EJERCER '!J150</f>
        <v>23200</v>
      </c>
      <c r="I106" s="901">
        <f>+'P POR EJERCER '!K150</f>
        <v>23200</v>
      </c>
      <c r="J106" s="890">
        <f t="shared" si="54"/>
        <v>0</v>
      </c>
      <c r="K106" s="901">
        <f>+'P POR EJERCER '!M150</f>
        <v>23200</v>
      </c>
      <c r="L106" s="901">
        <f>+'P POR EJERCER '!O150</f>
        <v>23200</v>
      </c>
      <c r="M106" s="890">
        <f t="shared" si="55"/>
        <v>0</v>
      </c>
      <c r="N106" s="889">
        <f t="shared" si="56"/>
        <v>0</v>
      </c>
      <c r="R106" s="149"/>
      <c r="S106" s="146">
        <v>1933</v>
      </c>
      <c r="T106" s="145"/>
    </row>
    <row r="107" spans="1:20" s="847" customFormat="1" ht="29.25" customHeight="1">
      <c r="A107" s="900">
        <v>3831</v>
      </c>
      <c r="B107" s="143" t="s">
        <v>131</v>
      </c>
      <c r="C107" s="901">
        <f>+'P POR EJERCER '!E127+'P POR EJERCER '!E160+'P POR EJERCER '!E173+'P POR EJERCER '!E178</f>
        <v>1105000</v>
      </c>
      <c r="D107" s="901">
        <f>+'P POR EJERCER '!F127+'P POR EJERCER '!F160+'P POR EJERCER '!F173+'P POR EJERCER '!F178</f>
        <v>589381</v>
      </c>
      <c r="E107" s="901">
        <f>+'P POR EJERCER '!G127+'P POR EJERCER '!G160+'P POR EJERCER '!G173+'P POR EJERCER '!G178</f>
        <v>635524.44999999995</v>
      </c>
      <c r="F107" s="889">
        <f>+C107+D107-E107</f>
        <v>1058856.55</v>
      </c>
      <c r="G107" s="901">
        <f>+'P POR EJERCER '!I127+'P POR EJERCER '!I160+'P POR EJERCER '!I173+'P POR EJERCER '!I178</f>
        <v>1047836.51</v>
      </c>
      <c r="H107" s="901">
        <f>+'P POR EJERCER '!J127+'P POR EJERCER '!J160+'P POR EJERCER '!J173+'P POR EJERCER '!J178</f>
        <v>1047836.51</v>
      </c>
      <c r="I107" s="901">
        <f>+'P POR EJERCER '!K127+'P POR EJERCER '!K160+'P POR EJERCER '!K173+'P POR EJERCER '!K178</f>
        <v>1047836.51</v>
      </c>
      <c r="J107" s="890">
        <f>+H107-I107</f>
        <v>0</v>
      </c>
      <c r="K107" s="901">
        <f>+'P POR EJERCER '!M127+'P POR EJERCER '!M160+'P POR EJERCER '!M173+'P POR EJERCER '!M178</f>
        <v>1047836.51</v>
      </c>
      <c r="L107" s="901">
        <f>+'P POR EJERCER '!O127+'P POR EJERCER '!O160+'P POR EJERCER '!O173+'P POR EJERCER '!O178</f>
        <v>1047836.51</v>
      </c>
      <c r="M107" s="890">
        <f>+F107-H107</f>
        <v>11020.040000000037</v>
      </c>
      <c r="N107" s="889">
        <f>+F107-I107</f>
        <v>11020.040000000037</v>
      </c>
      <c r="O107" s="924"/>
      <c r="P107" s="924"/>
      <c r="Q107" s="895"/>
      <c r="R107" s="925"/>
      <c r="S107" s="850"/>
      <c r="T107" s="895"/>
    </row>
    <row r="108" spans="1:20" s="90" customFormat="1" ht="23.25" customHeight="1">
      <c r="A108" s="841">
        <v>3900</v>
      </c>
      <c r="B108" s="910" t="s">
        <v>148</v>
      </c>
      <c r="C108" s="904">
        <f t="shared" ref="C108:N108" si="58">SUM(C109:C111)</f>
        <v>7921529.6600000001</v>
      </c>
      <c r="D108" s="904">
        <f t="shared" si="58"/>
        <v>227609.78000000003</v>
      </c>
      <c r="E108" s="904">
        <f t="shared" si="58"/>
        <v>474631.18</v>
      </c>
      <c r="F108" s="904">
        <f t="shared" si="58"/>
        <v>7674508.2600000007</v>
      </c>
      <c r="G108" s="904">
        <f t="shared" si="58"/>
        <v>7672830.1099999994</v>
      </c>
      <c r="H108" s="904">
        <f t="shared" si="58"/>
        <v>7672830.1100000013</v>
      </c>
      <c r="I108" s="904">
        <f t="shared" si="58"/>
        <v>7672830.1099999994</v>
      </c>
      <c r="J108" s="904">
        <f t="shared" si="58"/>
        <v>0</v>
      </c>
      <c r="K108" s="904">
        <f t="shared" si="58"/>
        <v>7672830.1099999994</v>
      </c>
      <c r="L108" s="904">
        <f t="shared" si="58"/>
        <v>7672830.1100000003</v>
      </c>
      <c r="M108" s="904">
        <f t="shared" si="58"/>
        <v>1678.1499999999069</v>
      </c>
      <c r="N108" s="904">
        <f t="shared" si="58"/>
        <v>1678.1500000008382</v>
      </c>
      <c r="O108" s="893"/>
      <c r="P108" s="893"/>
      <c r="Q108" s="618"/>
      <c r="R108" s="106"/>
      <c r="S108" s="184"/>
      <c r="T108" s="618"/>
    </row>
    <row r="109" spans="1:20" s="90" customFormat="1" ht="23.25" customHeight="1">
      <c r="A109" s="887">
        <v>3921</v>
      </c>
      <c r="B109" s="143" t="s">
        <v>149</v>
      </c>
      <c r="C109" s="889">
        <f>+'P POR EJERCER '!E128</f>
        <v>63969</v>
      </c>
      <c r="D109" s="889">
        <f>+'P POR EJERCER '!F128</f>
        <v>38118.92</v>
      </c>
      <c r="E109" s="889">
        <f>+'P POR EJERCER '!G128</f>
        <v>37241.919999999998</v>
      </c>
      <c r="F109" s="889">
        <f>+C109+D109-E109</f>
        <v>64846</v>
      </c>
      <c r="G109" s="889">
        <f>+'P POR EJERCER '!I128</f>
        <v>64830</v>
      </c>
      <c r="H109" s="889">
        <f>+'P POR EJERCER '!J128</f>
        <v>64830</v>
      </c>
      <c r="I109" s="889">
        <f>+'P POR EJERCER '!K128</f>
        <v>64830</v>
      </c>
      <c r="J109" s="890">
        <f>+H109-I109</f>
        <v>0</v>
      </c>
      <c r="K109" s="889">
        <f>+'P POR EJERCER '!M128</f>
        <v>64830</v>
      </c>
      <c r="L109" s="889">
        <f>+'P POR EJERCER '!O128</f>
        <v>64830</v>
      </c>
      <c r="M109" s="890">
        <f>+F109-H109</f>
        <v>16</v>
      </c>
      <c r="N109" s="889">
        <f>+F109-I109</f>
        <v>16</v>
      </c>
      <c r="O109" s="893"/>
      <c r="P109" s="893"/>
      <c r="Q109" s="618"/>
      <c r="R109" s="106"/>
      <c r="S109" s="184"/>
      <c r="T109" s="618"/>
    </row>
    <row r="110" spans="1:20" ht="18" customHeight="1">
      <c r="A110" s="887">
        <v>3981</v>
      </c>
      <c r="B110" s="143" t="s">
        <v>1035</v>
      </c>
      <c r="C110" s="889">
        <f>+'P POR EJERCER '!E68</f>
        <v>3348828.68</v>
      </c>
      <c r="D110" s="889">
        <f>+'P POR EJERCER '!F68</f>
        <v>189490.86000000002</v>
      </c>
      <c r="E110" s="889">
        <f>+'P POR EJERCER '!G68</f>
        <v>0</v>
      </c>
      <c r="F110" s="889">
        <f>+C110+D110-E110</f>
        <v>3538319.54</v>
      </c>
      <c r="G110" s="889">
        <f>+'P POR EJERCER '!I68</f>
        <v>3536657.3899999992</v>
      </c>
      <c r="H110" s="889">
        <f>+'P POR EJERCER '!J68</f>
        <v>3536657.39</v>
      </c>
      <c r="I110" s="889">
        <f>+'P POR EJERCER '!K68</f>
        <v>3536657.3899999992</v>
      </c>
      <c r="J110" s="890">
        <f>+H110-I110</f>
        <v>0</v>
      </c>
      <c r="K110" s="889">
        <f>+'P POR EJERCER '!M68</f>
        <v>3536657.3899999997</v>
      </c>
      <c r="L110" s="889">
        <f>+'P POR EJERCER '!O68</f>
        <v>3536657.39</v>
      </c>
      <c r="M110" s="890">
        <f>+F110-H110</f>
        <v>1662.1499999999069</v>
      </c>
      <c r="N110" s="889">
        <f>+F110-I110</f>
        <v>1662.1500000008382</v>
      </c>
      <c r="O110" s="130">
        <f>+G112-K112</f>
        <v>0</v>
      </c>
      <c r="R110" s="149"/>
      <c r="T110" s="145"/>
    </row>
    <row r="111" spans="1:20" ht="25.5" customHeight="1">
      <c r="A111" s="887">
        <v>3982</v>
      </c>
      <c r="B111" s="888" t="s">
        <v>184</v>
      </c>
      <c r="C111" s="889">
        <f>+'P POR EJERCER '!E69</f>
        <v>4508731.9800000004</v>
      </c>
      <c r="D111" s="889">
        <f>+'P POR EJERCER '!F69</f>
        <v>0</v>
      </c>
      <c r="E111" s="889">
        <f>+'P POR EJERCER '!G69</f>
        <v>437389.26</v>
      </c>
      <c r="F111" s="889">
        <f>+C111+D111-E111</f>
        <v>4071342.7200000007</v>
      </c>
      <c r="G111" s="889">
        <f>+'P POR EJERCER '!I69</f>
        <v>4071342.72</v>
      </c>
      <c r="H111" s="889">
        <f>+'P POR EJERCER '!J69</f>
        <v>4071342.7200000007</v>
      </c>
      <c r="I111" s="889">
        <f>+'P POR EJERCER '!K69</f>
        <v>4071342.72</v>
      </c>
      <c r="J111" s="890">
        <f>+H111-I111</f>
        <v>0</v>
      </c>
      <c r="K111" s="889">
        <f>+'P POR EJERCER '!M69</f>
        <v>4071342.72</v>
      </c>
      <c r="L111" s="889">
        <f>+'P POR EJERCER '!O69</f>
        <v>4071342.72</v>
      </c>
      <c r="M111" s="890">
        <f>+F111-H111</f>
        <v>0</v>
      </c>
      <c r="N111" s="889">
        <f>+F111-I111</f>
        <v>0</v>
      </c>
      <c r="R111" s="149"/>
      <c r="S111" s="146">
        <v>300</v>
      </c>
      <c r="T111" s="145"/>
    </row>
    <row r="112" spans="1:20" s="847" customFormat="1" ht="23.25" customHeight="1">
      <c r="A112" s="29"/>
      <c r="B112" s="927" t="s">
        <v>1454</v>
      </c>
      <c r="C112" s="712">
        <f t="shared" ref="C112:N112" si="59">+C62+C70+C73+C84+C88+C96+C100+C105+C108</f>
        <v>23637700.020000003</v>
      </c>
      <c r="D112" s="712">
        <f t="shared" si="59"/>
        <v>5357492.87</v>
      </c>
      <c r="E112" s="712">
        <f t="shared" si="59"/>
        <v>5812012.6699999999</v>
      </c>
      <c r="F112" s="712">
        <f t="shared" si="59"/>
        <v>23183180.220000006</v>
      </c>
      <c r="G112" s="712">
        <f t="shared" si="59"/>
        <v>23069776.880000003</v>
      </c>
      <c r="H112" s="712">
        <f t="shared" si="59"/>
        <v>23069776.880000003</v>
      </c>
      <c r="I112" s="712">
        <f t="shared" si="59"/>
        <v>23069776.880000003</v>
      </c>
      <c r="J112" s="712">
        <f t="shared" si="59"/>
        <v>0</v>
      </c>
      <c r="K112" s="712">
        <f t="shared" si="59"/>
        <v>23069776.880000003</v>
      </c>
      <c r="L112" s="712">
        <f t="shared" si="59"/>
        <v>23069776.880000003</v>
      </c>
      <c r="M112" s="712">
        <f t="shared" si="59"/>
        <v>113403.34000000043</v>
      </c>
      <c r="N112" s="712">
        <f t="shared" si="59"/>
        <v>113403.34000000116</v>
      </c>
      <c r="O112" s="924"/>
      <c r="P112" s="924"/>
      <c r="Q112" s="895"/>
      <c r="R112" s="925"/>
      <c r="S112" s="850">
        <f>+S106+S111</f>
        <v>2233</v>
      </c>
      <c r="T112" s="895"/>
    </row>
    <row r="113" spans="1:20" s="90" customFormat="1" ht="27" customHeight="1">
      <c r="A113" s="1073"/>
      <c r="B113" s="1074"/>
      <c r="C113" s="1075"/>
      <c r="D113" s="1075"/>
      <c r="E113" s="1075"/>
      <c r="F113" s="1075">
        <v>23672700.02</v>
      </c>
      <c r="G113" s="1075"/>
      <c r="H113" s="1075"/>
      <c r="I113" s="1075"/>
      <c r="J113" s="1075"/>
      <c r="K113" s="1075"/>
      <c r="L113" s="1075"/>
      <c r="M113" s="1075"/>
      <c r="N113" s="1075"/>
      <c r="O113" s="418"/>
      <c r="P113" s="893"/>
      <c r="Q113" s="618"/>
      <c r="R113" s="106"/>
      <c r="S113" s="184"/>
      <c r="T113" s="618"/>
    </row>
    <row r="114" spans="1:20" s="90" customFormat="1" ht="29.25" customHeight="1">
      <c r="A114" s="30">
        <v>4000</v>
      </c>
      <c r="B114" s="1232" t="s">
        <v>150</v>
      </c>
      <c r="C114" s="1232"/>
      <c r="D114" s="1232"/>
      <c r="E114" s="1232"/>
      <c r="F114" s="1232"/>
      <c r="G114" s="1232"/>
      <c r="H114" s="1232"/>
      <c r="I114" s="118"/>
      <c r="J114" s="118"/>
      <c r="K114" s="118"/>
      <c r="L114" s="118"/>
      <c r="M114" s="118"/>
      <c r="N114" s="118"/>
      <c r="O114" s="893"/>
      <c r="P114" s="893"/>
      <c r="Q114" s="618"/>
      <c r="R114" s="106"/>
      <c r="S114" s="184"/>
      <c r="T114" s="618"/>
    </row>
    <row r="115" spans="1:20" s="90" customFormat="1" ht="30" customHeight="1">
      <c r="A115" s="841">
        <v>4400</v>
      </c>
      <c r="B115" s="902" t="s">
        <v>151</v>
      </c>
      <c r="C115" s="904">
        <f t="shared" ref="C115:N115" si="60">SUM(C116:C116)</f>
        <v>140000</v>
      </c>
      <c r="D115" s="904">
        <f t="shared" si="60"/>
        <v>0</v>
      </c>
      <c r="E115" s="904">
        <f t="shared" si="60"/>
        <v>30000</v>
      </c>
      <c r="F115" s="904">
        <f t="shared" si="60"/>
        <v>110000</v>
      </c>
      <c r="G115" s="904">
        <f t="shared" si="60"/>
        <v>103349.9</v>
      </c>
      <c r="H115" s="904">
        <f t="shared" si="60"/>
        <v>103349.9</v>
      </c>
      <c r="I115" s="904">
        <f t="shared" si="60"/>
        <v>103349.9</v>
      </c>
      <c r="J115" s="904">
        <f t="shared" si="60"/>
        <v>0</v>
      </c>
      <c r="K115" s="904">
        <f t="shared" si="60"/>
        <v>103349.9</v>
      </c>
      <c r="L115" s="904">
        <f t="shared" si="60"/>
        <v>103349.9</v>
      </c>
      <c r="M115" s="904">
        <f t="shared" si="60"/>
        <v>6650.1000000000058</v>
      </c>
      <c r="N115" s="904">
        <f t="shared" si="60"/>
        <v>6650.1000000000058</v>
      </c>
      <c r="O115" s="418">
        <f>+G117-K117</f>
        <v>0</v>
      </c>
      <c r="P115" s="893"/>
      <c r="Q115" s="898"/>
      <c r="R115" s="106"/>
      <c r="S115" s="184"/>
      <c r="T115" s="618"/>
    </row>
    <row r="116" spans="1:20" s="90" customFormat="1" ht="36" customHeight="1">
      <c r="A116" s="887">
        <v>4411</v>
      </c>
      <c r="B116" s="143" t="s">
        <v>152</v>
      </c>
      <c r="C116" s="889">
        <f>+'P POR EJERCER '!E151+'P POR EJERCER '!E166+'P POR EJERCER '!E169</f>
        <v>140000</v>
      </c>
      <c r="D116" s="889">
        <f>+'P POR EJERCER '!F151+'P POR EJERCER '!F166+'P POR EJERCER '!F169</f>
        <v>0</v>
      </c>
      <c r="E116" s="889">
        <f>+'P POR EJERCER '!G151+'P POR EJERCER '!G166+'P POR EJERCER '!G169</f>
        <v>30000</v>
      </c>
      <c r="F116" s="889">
        <f>+C116+D116-E116</f>
        <v>110000</v>
      </c>
      <c r="G116" s="889">
        <f>+'P POR EJERCER '!I151+'P POR EJERCER '!I166+'P POR EJERCER '!I169</f>
        <v>103349.9</v>
      </c>
      <c r="H116" s="889">
        <f>+'P POR EJERCER '!J151+'P POR EJERCER '!J166+'P POR EJERCER '!J169</f>
        <v>103349.9</v>
      </c>
      <c r="I116" s="889">
        <f>+'P POR EJERCER '!K151+'P POR EJERCER '!K166+'P POR EJERCER '!K169</f>
        <v>103349.9</v>
      </c>
      <c r="J116" s="890">
        <f>+H116-I116</f>
        <v>0</v>
      </c>
      <c r="K116" s="889">
        <f>+'P POR EJERCER '!M151+'P POR EJERCER '!M166+'P POR EJERCER '!M169</f>
        <v>103349.9</v>
      </c>
      <c r="L116" s="143">
        <f>+'P POR EJERCER '!O151+'P POR EJERCER '!O166+'P POR EJERCER '!O169</f>
        <v>103349.9</v>
      </c>
      <c r="M116" s="890">
        <f>+F116-H116</f>
        <v>6650.1000000000058</v>
      </c>
      <c r="N116" s="889">
        <f>+F116-I116</f>
        <v>6650.1000000000058</v>
      </c>
      <c r="O116" s="893"/>
      <c r="P116" s="893"/>
      <c r="Q116" s="898"/>
      <c r="R116" s="106"/>
      <c r="S116" s="184"/>
      <c r="T116" s="618"/>
    </row>
    <row r="117" spans="1:20" s="847" customFormat="1" ht="33" customHeight="1">
      <c r="A117" s="31"/>
      <c r="B117" s="927" t="s">
        <v>1455</v>
      </c>
      <c r="C117" s="712">
        <f t="shared" ref="C117:N117" si="61">+C115</f>
        <v>140000</v>
      </c>
      <c r="D117" s="712">
        <f t="shared" si="61"/>
        <v>0</v>
      </c>
      <c r="E117" s="712">
        <f t="shared" si="61"/>
        <v>30000</v>
      </c>
      <c r="F117" s="712">
        <f t="shared" si="61"/>
        <v>110000</v>
      </c>
      <c r="G117" s="712">
        <f t="shared" si="61"/>
        <v>103349.9</v>
      </c>
      <c r="H117" s="712">
        <f t="shared" si="61"/>
        <v>103349.9</v>
      </c>
      <c r="I117" s="712">
        <f t="shared" si="61"/>
        <v>103349.9</v>
      </c>
      <c r="J117" s="712">
        <f t="shared" si="61"/>
        <v>0</v>
      </c>
      <c r="K117" s="712">
        <f t="shared" si="61"/>
        <v>103349.9</v>
      </c>
      <c r="L117" s="712">
        <f t="shared" si="61"/>
        <v>103349.9</v>
      </c>
      <c r="M117" s="712">
        <f t="shared" si="61"/>
        <v>6650.1000000000058</v>
      </c>
      <c r="N117" s="712">
        <f t="shared" si="61"/>
        <v>6650.1000000000058</v>
      </c>
      <c r="O117" s="894"/>
      <c r="P117" s="924"/>
      <c r="Q117" s="926"/>
      <c r="R117" s="925"/>
      <c r="S117" s="850"/>
      <c r="T117" s="895"/>
    </row>
    <row r="118" spans="1:20" s="90" customFormat="1" ht="34.950000000000003" customHeight="1">
      <c r="A118" s="30">
        <v>5000</v>
      </c>
      <c r="B118" s="1232" t="s">
        <v>153</v>
      </c>
      <c r="C118" s="1232"/>
      <c r="D118" s="118"/>
      <c r="E118" s="386"/>
      <c r="F118" s="118"/>
      <c r="G118" s="118"/>
      <c r="H118" s="387"/>
      <c r="I118" s="118"/>
      <c r="J118" s="118"/>
      <c r="K118" s="118"/>
      <c r="L118" s="118"/>
      <c r="M118" s="118"/>
      <c r="N118" s="118"/>
      <c r="O118" s="893"/>
      <c r="P118" s="893"/>
      <c r="Q118" s="898"/>
      <c r="R118" s="106"/>
      <c r="S118" s="184"/>
      <c r="T118" s="618"/>
    </row>
    <row r="119" spans="1:20" s="847" customFormat="1" ht="29.55" customHeight="1">
      <c r="A119" s="841">
        <v>5100</v>
      </c>
      <c r="B119" s="902" t="s">
        <v>83</v>
      </c>
      <c r="C119" s="904">
        <f t="shared" ref="C119:N119" si="62">SUM(C120:C123)</f>
        <v>723000</v>
      </c>
      <c r="D119" s="904">
        <f t="shared" si="62"/>
        <v>280703.14</v>
      </c>
      <c r="E119" s="904">
        <f t="shared" si="62"/>
        <v>503002.53</v>
      </c>
      <c r="F119" s="904">
        <f t="shared" si="62"/>
        <v>500700.61</v>
      </c>
      <c r="G119" s="904">
        <f t="shared" si="62"/>
        <v>499520.89999999997</v>
      </c>
      <c r="H119" s="904">
        <f t="shared" si="62"/>
        <v>499520.89999999997</v>
      </c>
      <c r="I119" s="904">
        <f t="shared" si="62"/>
        <v>499520.89999999997</v>
      </c>
      <c r="J119" s="904">
        <f t="shared" si="62"/>
        <v>0</v>
      </c>
      <c r="K119" s="904">
        <f t="shared" si="62"/>
        <v>499520.89999999997</v>
      </c>
      <c r="L119" s="904">
        <f t="shared" si="62"/>
        <v>499520.89999999997</v>
      </c>
      <c r="M119" s="904">
        <f t="shared" si="62"/>
        <v>1179.7100000000501</v>
      </c>
      <c r="N119" s="904">
        <f t="shared" si="62"/>
        <v>1179.7099999999919</v>
      </c>
      <c r="O119" s="924"/>
      <c r="P119" s="924"/>
      <c r="Q119" s="926"/>
      <c r="R119" s="925"/>
      <c r="S119" s="850"/>
      <c r="T119" s="895"/>
    </row>
    <row r="120" spans="1:20" s="184" customFormat="1" ht="35.549999999999997" customHeight="1">
      <c r="A120" s="887">
        <v>5111</v>
      </c>
      <c r="B120" s="888" t="s">
        <v>616</v>
      </c>
      <c r="C120" s="889">
        <f>+'P POR EJERCER '!E129</f>
        <v>723000</v>
      </c>
      <c r="D120" s="889">
        <f>+'P POR EJERCER '!F129</f>
        <v>42922.400000000001</v>
      </c>
      <c r="E120" s="889">
        <f>+'P POR EJERCER '!G129</f>
        <v>502739.20000000001</v>
      </c>
      <c r="F120" s="889">
        <f>+C120+D120-E120</f>
        <v>263183.2</v>
      </c>
      <c r="G120" s="143">
        <f>+'P POR EJERCER '!I129</f>
        <v>262902.40000000002</v>
      </c>
      <c r="H120" s="143">
        <f>+'P POR EJERCER '!J129</f>
        <v>262902.39999999997</v>
      </c>
      <c r="I120" s="143">
        <f>+'P POR EJERCER '!K129</f>
        <v>262902.40000000002</v>
      </c>
      <c r="J120" s="890">
        <f>+H120-I120</f>
        <v>0</v>
      </c>
      <c r="K120" s="143">
        <f>+'P POR EJERCER '!M129</f>
        <v>262902.40000000002</v>
      </c>
      <c r="L120" s="143">
        <f>+'P POR EJERCER '!O129</f>
        <v>262902.40000000002</v>
      </c>
      <c r="M120" s="890">
        <f>+F120-H120</f>
        <v>280.80000000004657</v>
      </c>
      <c r="N120" s="889">
        <f>+F120-I120</f>
        <v>280.79999999998836</v>
      </c>
      <c r="O120" s="893"/>
      <c r="P120" s="893"/>
      <c r="Q120" s="898"/>
      <c r="R120" s="106"/>
      <c r="T120" s="618"/>
    </row>
    <row r="121" spans="1:20" s="847" customFormat="1" ht="31.2" customHeight="1">
      <c r="A121" s="887">
        <v>5121</v>
      </c>
      <c r="B121" s="888" t="s">
        <v>1232</v>
      </c>
      <c r="C121" s="889">
        <f>+'P POR EJERCER '!E130</f>
        <v>0</v>
      </c>
      <c r="D121" s="889">
        <f>+'P POR EJERCER '!F130</f>
        <v>0</v>
      </c>
      <c r="E121" s="889">
        <f>+'P POR EJERCER '!G130</f>
        <v>0</v>
      </c>
      <c r="F121" s="889">
        <f>+C121+D121-E121</f>
        <v>0</v>
      </c>
      <c r="G121" s="143">
        <f>+'P POR EJERCER '!I130</f>
        <v>0</v>
      </c>
      <c r="H121" s="143">
        <f>+'P POR EJERCER '!J130</f>
        <v>0</v>
      </c>
      <c r="I121" s="143">
        <f>+'P POR EJERCER '!K130</f>
        <v>0</v>
      </c>
      <c r="J121" s="890">
        <f>+H121-I121</f>
        <v>0</v>
      </c>
      <c r="K121" s="143">
        <f>+'P POR EJERCER '!M130</f>
        <v>0</v>
      </c>
      <c r="L121" s="143">
        <f>+'P POR EJERCER '!O130</f>
        <v>0</v>
      </c>
      <c r="M121" s="890">
        <f>+F121-H121</f>
        <v>0</v>
      </c>
      <c r="N121" s="889">
        <f>+F121-I121</f>
        <v>0</v>
      </c>
      <c r="O121" s="924"/>
      <c r="P121" s="924"/>
      <c r="Q121" s="926"/>
      <c r="R121" s="925"/>
      <c r="S121" s="850"/>
      <c r="T121" s="895"/>
    </row>
    <row r="122" spans="1:20" s="90" customFormat="1" ht="23.55" customHeight="1">
      <c r="A122" s="887">
        <v>5151</v>
      </c>
      <c r="B122" s="888" t="s">
        <v>1036</v>
      </c>
      <c r="C122" s="889">
        <f>+'P POR EJERCER '!E48+'P POR EJERCER '!E131</f>
        <v>0</v>
      </c>
      <c r="D122" s="889">
        <f>+'P POR EJERCER '!F48+'P POR EJERCER '!F131</f>
        <v>202892.24</v>
      </c>
      <c r="E122" s="889">
        <f>+'P POR EJERCER '!G48+'P POR EJERCER '!G131</f>
        <v>50.01</v>
      </c>
      <c r="F122" s="889">
        <f>+C122+D122-E122</f>
        <v>202842.22999999998</v>
      </c>
      <c r="G122" s="889">
        <f>+'P POR EJERCER '!I48+'P POR EJERCER '!I131</f>
        <v>201943.31999999998</v>
      </c>
      <c r="H122" s="889">
        <f>+'P POR EJERCER '!J48+'P POR EJERCER '!J131</f>
        <v>201943.31999999998</v>
      </c>
      <c r="I122" s="889">
        <f>+'P POR EJERCER '!K48+'P POR EJERCER '!K131</f>
        <v>201943.31999999998</v>
      </c>
      <c r="J122" s="890">
        <f>+H122-I122</f>
        <v>0</v>
      </c>
      <c r="K122" s="889">
        <f>+'P POR EJERCER '!M48+'P POR EJERCER '!M131</f>
        <v>201943.31999999998</v>
      </c>
      <c r="L122" s="889">
        <f>+'P POR EJERCER '!O48+'P POR EJERCER '!O131</f>
        <v>201943.31999999998</v>
      </c>
      <c r="M122" s="890">
        <f>+F122-H122</f>
        <v>898.91000000000349</v>
      </c>
      <c r="N122" s="889">
        <f>+F122-I122</f>
        <v>898.91000000000349</v>
      </c>
      <c r="O122" s="893"/>
      <c r="P122" s="893"/>
      <c r="Q122" s="898"/>
      <c r="R122" s="106"/>
      <c r="S122" s="184"/>
      <c r="T122" s="618"/>
    </row>
    <row r="123" spans="1:20" s="90" customFormat="1" ht="40.5" customHeight="1">
      <c r="A123" s="887">
        <v>5191</v>
      </c>
      <c r="B123" s="888" t="s">
        <v>1037</v>
      </c>
      <c r="C123" s="889">
        <f>+'P POR EJERCER '!E132</f>
        <v>0</v>
      </c>
      <c r="D123" s="889">
        <f>+'P POR EJERCER '!F132</f>
        <v>34888.5</v>
      </c>
      <c r="E123" s="889">
        <f>+'P POR EJERCER '!G132</f>
        <v>213.32</v>
      </c>
      <c r="F123" s="889">
        <f>+C123+D123-E123</f>
        <v>34675.18</v>
      </c>
      <c r="G123" s="889">
        <f>+'P POR EJERCER '!I132</f>
        <v>34675.18</v>
      </c>
      <c r="H123" s="889">
        <f>+'P POR EJERCER '!J132</f>
        <v>34675.18</v>
      </c>
      <c r="I123" s="889">
        <f>+'P POR EJERCER '!K132</f>
        <v>34675.18</v>
      </c>
      <c r="J123" s="890">
        <f>+H123-I123</f>
        <v>0</v>
      </c>
      <c r="K123" s="889">
        <f>+'P POR EJERCER '!M132</f>
        <v>34675.18</v>
      </c>
      <c r="L123" s="889">
        <f>+'P POR EJERCER '!O132</f>
        <v>34675.18</v>
      </c>
      <c r="M123" s="890">
        <f>+F123-H123</f>
        <v>0</v>
      </c>
      <c r="N123" s="889">
        <f>+F123-I123</f>
        <v>0</v>
      </c>
      <c r="O123" s="893"/>
      <c r="P123" s="893"/>
      <c r="Q123" s="898"/>
      <c r="R123" s="106"/>
      <c r="S123" s="184"/>
      <c r="T123" s="618"/>
    </row>
    <row r="124" spans="1:20" s="90" customFormat="1" ht="31.95" customHeight="1">
      <c r="A124" s="841">
        <v>5200</v>
      </c>
      <c r="B124" s="911" t="s">
        <v>80</v>
      </c>
      <c r="C124" s="904">
        <f t="shared" ref="C124:N124" si="63">SUM(C125:C126)</f>
        <v>190000</v>
      </c>
      <c r="D124" s="904">
        <f t="shared" si="63"/>
        <v>159673.32</v>
      </c>
      <c r="E124" s="904">
        <f t="shared" si="63"/>
        <v>165246.72</v>
      </c>
      <c r="F124" s="904">
        <f t="shared" si="63"/>
        <v>184426.6</v>
      </c>
      <c r="G124" s="904">
        <f t="shared" si="63"/>
        <v>184426.6</v>
      </c>
      <c r="H124" s="904">
        <f t="shared" si="63"/>
        <v>184426.6</v>
      </c>
      <c r="I124" s="904">
        <f t="shared" si="63"/>
        <v>184426.6</v>
      </c>
      <c r="J124" s="904">
        <f t="shared" si="63"/>
        <v>0</v>
      </c>
      <c r="K124" s="904">
        <f t="shared" si="63"/>
        <v>184426.6</v>
      </c>
      <c r="L124" s="904">
        <f t="shared" si="63"/>
        <v>184426.6</v>
      </c>
      <c r="M124" s="904">
        <f t="shared" si="63"/>
        <v>0</v>
      </c>
      <c r="N124" s="904">
        <f t="shared" si="63"/>
        <v>0</v>
      </c>
      <c r="O124" s="893">
        <f>L137-L133</f>
        <v>1524487.5</v>
      </c>
      <c r="P124" s="893"/>
      <c r="Q124" s="898"/>
      <c r="R124" s="184"/>
      <c r="S124" s="184"/>
      <c r="T124" s="618"/>
    </row>
    <row r="125" spans="1:20" s="90" customFormat="1" ht="38.4" customHeight="1">
      <c r="A125" s="887">
        <v>5211</v>
      </c>
      <c r="B125" s="888" t="s">
        <v>1230</v>
      </c>
      <c r="C125" s="889">
        <f>+'P POR EJERCER '!E133</f>
        <v>190000</v>
      </c>
      <c r="D125" s="889">
        <f>+'P POR EJERCER '!F133</f>
        <v>159673.32</v>
      </c>
      <c r="E125" s="889">
        <f>+'P POR EJERCER '!G133</f>
        <v>165246.72</v>
      </c>
      <c r="F125" s="889">
        <f>+C125+D125-E125</f>
        <v>184426.6</v>
      </c>
      <c r="G125" s="889">
        <f>+'P POR EJERCER '!I133</f>
        <v>184426.6</v>
      </c>
      <c r="H125" s="889">
        <f>+'P POR EJERCER '!J133</f>
        <v>184426.6</v>
      </c>
      <c r="I125" s="889">
        <f>+'P POR EJERCER '!K133</f>
        <v>184426.6</v>
      </c>
      <c r="J125" s="890">
        <f>+H125-I125</f>
        <v>0</v>
      </c>
      <c r="K125" s="889">
        <f>+'P POR EJERCER '!M133</f>
        <v>184426.6</v>
      </c>
      <c r="L125" s="889">
        <f>+'P POR EJERCER '!O133</f>
        <v>184426.6</v>
      </c>
      <c r="M125" s="890">
        <f>+F125-H125</f>
        <v>0</v>
      </c>
      <c r="N125" s="889">
        <f>+F125-I125</f>
        <v>0</v>
      </c>
      <c r="O125" s="893"/>
      <c r="P125" s="893"/>
      <c r="Q125" s="898"/>
      <c r="R125" s="184"/>
      <c r="S125" s="184"/>
      <c r="T125" s="618"/>
    </row>
    <row r="126" spans="1:20" s="90" customFormat="1" ht="34.799999999999997" customHeight="1">
      <c r="A126" s="887">
        <v>5231</v>
      </c>
      <c r="B126" s="888" t="s">
        <v>1509</v>
      </c>
      <c r="C126" s="889">
        <f>+'P POR EJERCER '!E134</f>
        <v>0</v>
      </c>
      <c r="D126" s="889">
        <f>+'P POR EJERCER '!F134</f>
        <v>0</v>
      </c>
      <c r="E126" s="889">
        <f>+'P POR EJERCER '!G134</f>
        <v>0</v>
      </c>
      <c r="F126" s="889">
        <f>+C126+D126-E126</f>
        <v>0</v>
      </c>
      <c r="G126" s="889">
        <f>+'P POR EJERCER '!I134</f>
        <v>0</v>
      </c>
      <c r="H126" s="889">
        <f>+'P POR EJERCER '!J134</f>
        <v>0</v>
      </c>
      <c r="I126" s="889">
        <f>+'P POR EJERCER '!K134</f>
        <v>0</v>
      </c>
      <c r="J126" s="890">
        <f>+H126-I126</f>
        <v>0</v>
      </c>
      <c r="K126" s="889">
        <f>+'P POR EJERCER '!M134</f>
        <v>0</v>
      </c>
      <c r="L126" s="889">
        <f>+'P POR EJERCER '!O134</f>
        <v>0</v>
      </c>
      <c r="M126" s="890">
        <f>+F126-H126</f>
        <v>0</v>
      </c>
      <c r="N126" s="889">
        <f>+F126-I126</f>
        <v>0</v>
      </c>
      <c r="O126" s="893"/>
      <c r="P126" s="418"/>
      <c r="Q126" s="898"/>
      <c r="R126" s="184"/>
      <c r="S126" s="184"/>
      <c r="T126" s="618"/>
    </row>
    <row r="127" spans="1:20" ht="25.95" customHeight="1">
      <c r="A127" s="841">
        <v>5400</v>
      </c>
      <c r="B127" s="911" t="s">
        <v>1839</v>
      </c>
      <c r="C127" s="904">
        <f t="shared" ref="C127:N127" si="64">SUM(C128)</f>
        <v>0</v>
      </c>
      <c r="D127" s="904">
        <f t="shared" si="64"/>
        <v>863973</v>
      </c>
      <c r="E127" s="904">
        <f t="shared" si="64"/>
        <v>36000</v>
      </c>
      <c r="F127" s="904">
        <f t="shared" si="64"/>
        <v>827973</v>
      </c>
      <c r="G127" s="904">
        <f t="shared" si="64"/>
        <v>827200</v>
      </c>
      <c r="H127" s="904">
        <f t="shared" si="64"/>
        <v>827200</v>
      </c>
      <c r="I127" s="904">
        <f t="shared" si="64"/>
        <v>827200</v>
      </c>
      <c r="J127" s="904">
        <f t="shared" si="64"/>
        <v>0</v>
      </c>
      <c r="K127" s="904">
        <f t="shared" si="64"/>
        <v>827200</v>
      </c>
      <c r="L127" s="904">
        <f t="shared" si="64"/>
        <v>827200</v>
      </c>
      <c r="M127" s="904">
        <f t="shared" si="64"/>
        <v>773</v>
      </c>
      <c r="N127" s="904">
        <f t="shared" si="64"/>
        <v>773</v>
      </c>
      <c r="O127" s="130">
        <f>+G137-K137</f>
        <v>0</v>
      </c>
      <c r="P127" s="130"/>
      <c r="Q127" s="150"/>
      <c r="T127" s="145"/>
    </row>
    <row r="128" spans="1:20" ht="33" customHeight="1">
      <c r="A128" s="887">
        <v>5413</v>
      </c>
      <c r="B128" s="888" t="s">
        <v>1840</v>
      </c>
      <c r="C128" s="889">
        <f>+'P POR EJERCER '!E135</f>
        <v>0</v>
      </c>
      <c r="D128" s="889">
        <f>+'P POR EJERCER '!F135</f>
        <v>863973</v>
      </c>
      <c r="E128" s="889">
        <f>+'P POR EJERCER '!G135</f>
        <v>36000</v>
      </c>
      <c r="F128" s="889">
        <f>+C128+D128-E128</f>
        <v>827973</v>
      </c>
      <c r="G128" s="889">
        <f>+'P POR EJERCER '!I135</f>
        <v>827200</v>
      </c>
      <c r="H128" s="889">
        <f>+'P POR EJERCER '!J135</f>
        <v>827200</v>
      </c>
      <c r="I128" s="889">
        <f>+'P POR EJERCER '!K135</f>
        <v>827200</v>
      </c>
      <c r="J128" s="890">
        <f>+H128-I128</f>
        <v>0</v>
      </c>
      <c r="K128" s="889">
        <f>+'P POR EJERCER '!M135</f>
        <v>827200</v>
      </c>
      <c r="L128" s="889">
        <f>+'P POR EJERCER '!O135</f>
        <v>827200</v>
      </c>
      <c r="M128" s="890">
        <f>+F128-H128</f>
        <v>773</v>
      </c>
      <c r="N128" s="889">
        <f>+F128-I128</f>
        <v>773</v>
      </c>
      <c r="O128" s="385">
        <f>+O31+O57+O110+O115+O127</f>
        <v>0</v>
      </c>
      <c r="P128" s="130"/>
      <c r="Q128" s="150"/>
      <c r="T128" s="145"/>
    </row>
    <row r="129" spans="1:20" ht="25.95" customHeight="1">
      <c r="A129" s="841">
        <v>5600</v>
      </c>
      <c r="B129" s="911" t="s">
        <v>57</v>
      </c>
      <c r="C129" s="904">
        <f t="shared" ref="C129:N129" si="65">SUM(C130:C132)</f>
        <v>15000</v>
      </c>
      <c r="D129" s="904">
        <f t="shared" si="65"/>
        <v>0</v>
      </c>
      <c r="E129" s="904">
        <f t="shared" si="65"/>
        <v>1660</v>
      </c>
      <c r="F129" s="904">
        <f t="shared" si="65"/>
        <v>13340</v>
      </c>
      <c r="G129" s="904">
        <f t="shared" si="65"/>
        <v>13340</v>
      </c>
      <c r="H129" s="904">
        <f t="shared" si="65"/>
        <v>13340</v>
      </c>
      <c r="I129" s="904">
        <f t="shared" si="65"/>
        <v>13340</v>
      </c>
      <c r="J129" s="904">
        <f t="shared" si="65"/>
        <v>0</v>
      </c>
      <c r="K129" s="904">
        <f t="shared" si="65"/>
        <v>13340</v>
      </c>
      <c r="L129" s="904">
        <f t="shared" si="65"/>
        <v>13340</v>
      </c>
      <c r="M129" s="904">
        <f t="shared" si="65"/>
        <v>0</v>
      </c>
      <c r="N129" s="904">
        <f t="shared" si="65"/>
        <v>0</v>
      </c>
      <c r="O129" s="130"/>
      <c r="P129" s="130"/>
      <c r="Q129" s="150"/>
      <c r="T129" s="145"/>
    </row>
    <row r="130" spans="1:20" ht="25.95" customHeight="1">
      <c r="A130" s="887">
        <v>5641</v>
      </c>
      <c r="B130" s="888" t="s">
        <v>1215</v>
      </c>
      <c r="C130" s="889">
        <f>+'P POR EJERCER '!E136</f>
        <v>0</v>
      </c>
      <c r="D130" s="889">
        <f>+'P POR EJERCER '!F136</f>
        <v>0</v>
      </c>
      <c r="E130" s="889">
        <f>+'P POR EJERCER '!G136</f>
        <v>0</v>
      </c>
      <c r="F130" s="889">
        <f>+C130+D130-E130</f>
        <v>0</v>
      </c>
      <c r="G130" s="889">
        <f>+'P POR EJERCER '!I136</f>
        <v>0</v>
      </c>
      <c r="H130" s="889">
        <f>+'P POR EJERCER '!J136</f>
        <v>0</v>
      </c>
      <c r="I130" s="889">
        <f>+'P POR EJERCER '!K136</f>
        <v>0</v>
      </c>
      <c r="J130" s="890">
        <f>+H130-I130</f>
        <v>0</v>
      </c>
      <c r="K130" s="889">
        <f>+'P POR EJERCER '!M136</f>
        <v>0</v>
      </c>
      <c r="L130" s="889">
        <f>+'P POR EJERCER '!O136</f>
        <v>0</v>
      </c>
      <c r="M130" s="890">
        <f>+F130-H130</f>
        <v>0</v>
      </c>
      <c r="N130" s="889">
        <f>+F130-I130</f>
        <v>0</v>
      </c>
      <c r="O130" s="130"/>
      <c r="P130" s="130"/>
      <c r="T130" s="145"/>
    </row>
    <row r="131" spans="1:20" ht="35.549999999999997" customHeight="1">
      <c r="A131" s="887">
        <v>5661</v>
      </c>
      <c r="B131" s="703" t="s">
        <v>1558</v>
      </c>
      <c r="C131" s="889">
        <f>+'P POR EJERCER '!E137</f>
        <v>0</v>
      </c>
      <c r="D131" s="889">
        <f>+'P POR EJERCER '!F137</f>
        <v>0</v>
      </c>
      <c r="E131" s="889">
        <f>+'P POR EJERCER '!G137</f>
        <v>0</v>
      </c>
      <c r="F131" s="889">
        <f>+C131+D131-E131</f>
        <v>0</v>
      </c>
      <c r="G131" s="889">
        <f>+'P POR EJERCER '!I137</f>
        <v>0</v>
      </c>
      <c r="H131" s="889">
        <f>+'P POR EJERCER '!J137</f>
        <v>0</v>
      </c>
      <c r="I131" s="889">
        <f>+'P POR EJERCER '!K137</f>
        <v>0</v>
      </c>
      <c r="J131" s="890">
        <f>+H131-I131</f>
        <v>0</v>
      </c>
      <c r="K131" s="889">
        <f>+'P POR EJERCER '!M137</f>
        <v>0</v>
      </c>
      <c r="L131" s="889">
        <f>+'P POR EJERCER '!O137</f>
        <v>0</v>
      </c>
      <c r="M131" s="890">
        <f>+F131-H131</f>
        <v>0</v>
      </c>
      <c r="N131" s="889">
        <f>+F131-I131</f>
        <v>0</v>
      </c>
      <c r="O131" s="130"/>
      <c r="P131" s="130"/>
      <c r="Q131" s="150"/>
      <c r="T131" s="145"/>
    </row>
    <row r="132" spans="1:20" ht="34.950000000000003" customHeight="1">
      <c r="A132" s="887">
        <v>5691</v>
      </c>
      <c r="B132" s="703" t="s">
        <v>1600</v>
      </c>
      <c r="C132" s="889">
        <f>+'P POR EJERCER '!E138</f>
        <v>15000</v>
      </c>
      <c r="D132" s="889">
        <f>+'P POR EJERCER '!F138</f>
        <v>0</v>
      </c>
      <c r="E132" s="889">
        <f>+'P POR EJERCER '!G138</f>
        <v>1660</v>
      </c>
      <c r="F132" s="889">
        <f>+C132+D132-E132</f>
        <v>13340</v>
      </c>
      <c r="G132" s="889">
        <f>+'P POR EJERCER '!I138</f>
        <v>13340</v>
      </c>
      <c r="H132" s="889">
        <f>+'P POR EJERCER '!J138</f>
        <v>13340</v>
      </c>
      <c r="I132" s="889">
        <f>+'P POR EJERCER '!K138</f>
        <v>13340</v>
      </c>
      <c r="J132" s="890">
        <f>+H132-I132</f>
        <v>0</v>
      </c>
      <c r="K132" s="889">
        <f>+'P POR EJERCER '!M138</f>
        <v>13340</v>
      </c>
      <c r="L132" s="889">
        <f>+'P POR EJERCER '!O138</f>
        <v>13340</v>
      </c>
      <c r="M132" s="890">
        <f>+F132-H132</f>
        <v>0</v>
      </c>
      <c r="N132" s="889">
        <f>+F132-I132</f>
        <v>0</v>
      </c>
      <c r="O132" s="130"/>
      <c r="Q132" s="150"/>
      <c r="T132" s="145"/>
    </row>
    <row r="133" spans="1:20" ht="20.55" customHeight="1">
      <c r="A133" s="841">
        <v>5900</v>
      </c>
      <c r="B133" s="902" t="s">
        <v>617</v>
      </c>
      <c r="C133" s="904">
        <f t="shared" ref="C133:N133" si="66">SUM(C134:C136)</f>
        <v>1601000</v>
      </c>
      <c r="D133" s="904">
        <f t="shared" si="66"/>
        <v>265500</v>
      </c>
      <c r="E133" s="904">
        <f t="shared" si="66"/>
        <v>555123.43999999994</v>
      </c>
      <c r="F133" s="904">
        <f t="shared" si="66"/>
        <v>1311376.56</v>
      </c>
      <c r="G133" s="904">
        <f t="shared" si="66"/>
        <v>1304817.8700000001</v>
      </c>
      <c r="H133" s="904">
        <f t="shared" si="66"/>
        <v>1304817.8700000001</v>
      </c>
      <c r="I133" s="904">
        <f t="shared" si="66"/>
        <v>1304817.8700000001</v>
      </c>
      <c r="J133" s="904">
        <f t="shared" si="66"/>
        <v>0</v>
      </c>
      <c r="K133" s="904">
        <f t="shared" si="66"/>
        <v>1304817.8700000001</v>
      </c>
      <c r="L133" s="904">
        <f t="shared" si="66"/>
        <v>1304817.8700000001</v>
      </c>
      <c r="M133" s="904">
        <f t="shared" si="66"/>
        <v>6558.6899999999987</v>
      </c>
      <c r="N133" s="904">
        <f t="shared" si="66"/>
        <v>6558.6900000000005</v>
      </c>
      <c r="O133" s="120"/>
      <c r="T133" s="145"/>
    </row>
    <row r="134" spans="1:20" ht="22.2" customHeight="1">
      <c r="A134" s="887">
        <v>5911</v>
      </c>
      <c r="B134" s="896" t="s">
        <v>738</v>
      </c>
      <c r="C134" s="889">
        <f>+'P POR EJERCER '!E139+'P POR EJERCER '!E179</f>
        <v>680000</v>
      </c>
      <c r="D134" s="889">
        <f>+'P POR EJERCER '!F139+'P POR EJERCER '!F179</f>
        <v>250000</v>
      </c>
      <c r="E134" s="889">
        <f>+'P POR EJERCER '!G139+'P POR EJERCER '!G179</f>
        <v>60000</v>
      </c>
      <c r="F134" s="889">
        <f>+C134+D134-E134</f>
        <v>870000</v>
      </c>
      <c r="G134" s="889">
        <f>+'P POR EJERCER '!I139+'P POR EJERCER '!I179</f>
        <v>870000</v>
      </c>
      <c r="H134" s="889">
        <f>+'P POR EJERCER '!J139+'P POR EJERCER '!J179</f>
        <v>870000</v>
      </c>
      <c r="I134" s="889">
        <f>+'P POR EJERCER '!K139+'P POR EJERCER '!K179</f>
        <v>870000</v>
      </c>
      <c r="J134" s="890">
        <f>+H134-I134</f>
        <v>0</v>
      </c>
      <c r="K134" s="889">
        <f>+'P POR EJERCER '!M139+'P POR EJERCER '!M179</f>
        <v>870000</v>
      </c>
      <c r="L134" s="889">
        <f>+'P POR EJERCER '!O139+'P POR EJERCER '!O179</f>
        <v>870000</v>
      </c>
      <c r="M134" s="890">
        <f>+F134-H134</f>
        <v>0</v>
      </c>
      <c r="N134" s="889">
        <f>+F134-I134</f>
        <v>0</v>
      </c>
      <c r="O134" s="130"/>
      <c r="T134" s="145"/>
    </row>
    <row r="135" spans="1:20" ht="20.55" customHeight="1">
      <c r="A135" s="887">
        <v>5931</v>
      </c>
      <c r="B135" s="896" t="s">
        <v>1282</v>
      </c>
      <c r="C135" s="889">
        <f>+'P POR EJERCER '!E23</f>
        <v>50000</v>
      </c>
      <c r="D135" s="889">
        <f>+'P POR EJERCER '!F23</f>
        <v>0</v>
      </c>
      <c r="E135" s="889">
        <f>+'P POR EJERCER '!G23</f>
        <v>35000</v>
      </c>
      <c r="F135" s="889">
        <f>+C135+D135-E135</f>
        <v>15000</v>
      </c>
      <c r="G135" s="889">
        <f>+'P POR EJERCER '!I23</f>
        <v>8441.31</v>
      </c>
      <c r="H135" s="889">
        <f>+'P POR EJERCER '!J23</f>
        <v>8441.3100000000013</v>
      </c>
      <c r="I135" s="889">
        <f>+'P POR EJERCER '!K23</f>
        <v>8441.31</v>
      </c>
      <c r="J135" s="890">
        <f>+H135-I135</f>
        <v>0</v>
      </c>
      <c r="K135" s="889">
        <f>+'P POR EJERCER '!M23</f>
        <v>8441.31</v>
      </c>
      <c r="L135" s="889">
        <f>+'P POR EJERCER '!O23</f>
        <v>8441.31</v>
      </c>
      <c r="M135" s="890">
        <f>+F135-H135</f>
        <v>6558.6899999999987</v>
      </c>
      <c r="N135" s="889">
        <f>+F135-I135</f>
        <v>6558.6900000000005</v>
      </c>
      <c r="O135" s="130"/>
      <c r="T135" s="145"/>
    </row>
    <row r="136" spans="1:20" ht="28.95" customHeight="1">
      <c r="A136" s="887">
        <v>5971</v>
      </c>
      <c r="B136" s="888" t="s">
        <v>154</v>
      </c>
      <c r="C136" s="889">
        <f>+'P POR EJERCER '!E32+'P POR EJERCER '!E49+'P POR EJERCER '!E140</f>
        <v>871000</v>
      </c>
      <c r="D136" s="889">
        <f>+'P POR EJERCER '!F32+'P POR EJERCER '!F49+'P POR EJERCER '!F140</f>
        <v>15500</v>
      </c>
      <c r="E136" s="889">
        <f>+'P POR EJERCER '!G32+'P POR EJERCER '!G49+'P POR EJERCER '!G140</f>
        <v>460123.44</v>
      </c>
      <c r="F136" s="889">
        <f>+C136+D136-E136</f>
        <v>426376.56</v>
      </c>
      <c r="G136" s="889">
        <f>+'P POR EJERCER '!I32+'P POR EJERCER '!I49+'P POR EJERCER '!I140</f>
        <v>426376.55999999994</v>
      </c>
      <c r="H136" s="889">
        <f>+'P POR EJERCER '!J32+'P POR EJERCER '!J49+'P POR EJERCER '!J140</f>
        <v>426376.55999999994</v>
      </c>
      <c r="I136" s="889">
        <f>+'P POR EJERCER '!K32+'P POR EJERCER '!K49+'P POR EJERCER '!K140</f>
        <v>426376.55999999994</v>
      </c>
      <c r="J136" s="890">
        <f>+H136-I136</f>
        <v>0</v>
      </c>
      <c r="K136" s="889">
        <f>+'P POR EJERCER '!M32+'P POR EJERCER '!M49+'P POR EJERCER '!M140</f>
        <v>426376.55999999994</v>
      </c>
      <c r="L136" s="889">
        <f>+'P POR EJERCER '!O32+'P POR EJERCER '!O49+'P POR EJERCER '!O140</f>
        <v>426376.56000000006</v>
      </c>
      <c r="M136" s="890">
        <f>+F136-H136</f>
        <v>0</v>
      </c>
      <c r="N136" s="889">
        <f>+F136-I136</f>
        <v>0</v>
      </c>
      <c r="O136" s="130"/>
      <c r="T136" s="145"/>
    </row>
    <row r="137" spans="1:20" ht="18.75" customHeight="1">
      <c r="A137" s="912"/>
      <c r="B137" s="927" t="s">
        <v>1456</v>
      </c>
      <c r="C137" s="904">
        <f t="shared" ref="C137:N137" si="67">+C119+C124+C127+C129+C133</f>
        <v>2529000</v>
      </c>
      <c r="D137" s="904">
        <f t="shared" si="67"/>
        <v>1569849.46</v>
      </c>
      <c r="E137" s="904">
        <f t="shared" si="67"/>
        <v>1261032.69</v>
      </c>
      <c r="F137" s="904">
        <f t="shared" si="67"/>
        <v>2837816.77</v>
      </c>
      <c r="G137" s="904">
        <f t="shared" si="67"/>
        <v>2829305.37</v>
      </c>
      <c r="H137" s="904">
        <f t="shared" si="67"/>
        <v>2829305.37</v>
      </c>
      <c r="I137" s="904">
        <f t="shared" si="67"/>
        <v>2829305.37</v>
      </c>
      <c r="J137" s="904">
        <f t="shared" si="67"/>
        <v>0</v>
      </c>
      <c r="K137" s="904">
        <f t="shared" si="67"/>
        <v>2829305.37</v>
      </c>
      <c r="L137" s="904">
        <f t="shared" si="67"/>
        <v>2829305.37</v>
      </c>
      <c r="M137" s="904">
        <f t="shared" si="67"/>
        <v>8511.4000000000487</v>
      </c>
      <c r="N137" s="904">
        <f t="shared" si="67"/>
        <v>8511.3999999999924</v>
      </c>
      <c r="O137" s="130"/>
      <c r="T137" s="145"/>
    </row>
    <row r="138" spans="1:20" ht="14.1">
      <c r="A138" s="914"/>
      <c r="B138" s="915"/>
      <c r="C138" s="916"/>
      <c r="D138" s="916"/>
      <c r="E138" s="917"/>
      <c r="F138" s="918"/>
      <c r="G138" s="918"/>
      <c r="H138" s="919"/>
      <c r="I138" s="918"/>
      <c r="J138" s="918"/>
      <c r="K138" s="918"/>
      <c r="L138" s="918"/>
      <c r="M138" s="918"/>
      <c r="N138" s="918"/>
      <c r="O138" s="130"/>
      <c r="T138" s="145"/>
    </row>
    <row r="139" spans="1:20" ht="15.75" customHeight="1">
      <c r="A139" s="920"/>
      <c r="B139" s="921" t="s">
        <v>1750</v>
      </c>
      <c r="C139" s="913">
        <f t="shared" ref="C139:N139" si="68">+C25+C60+C112+C117+C137</f>
        <v>147868308</v>
      </c>
      <c r="D139" s="913">
        <f t="shared" si="68"/>
        <v>13253312.330000002</v>
      </c>
      <c r="E139" s="913">
        <f t="shared" si="68"/>
        <v>12578320.839999998</v>
      </c>
      <c r="F139" s="913">
        <f t="shared" si="68"/>
        <v>148543299.49000004</v>
      </c>
      <c r="G139" s="913">
        <f t="shared" si="68"/>
        <v>148161501.83000001</v>
      </c>
      <c r="H139" s="913">
        <f t="shared" si="68"/>
        <v>148161501.83000001</v>
      </c>
      <c r="I139" s="913">
        <f t="shared" si="68"/>
        <v>148161501.83000001</v>
      </c>
      <c r="J139" s="913">
        <f t="shared" si="68"/>
        <v>0</v>
      </c>
      <c r="K139" s="913">
        <f t="shared" si="68"/>
        <v>148161501.83000001</v>
      </c>
      <c r="L139" s="913">
        <f t="shared" si="68"/>
        <v>148161501.83000001</v>
      </c>
      <c r="M139" s="913">
        <f t="shared" si="68"/>
        <v>381797.66000000213</v>
      </c>
      <c r="N139" s="913">
        <f t="shared" si="68"/>
        <v>381797.66000000265</v>
      </c>
      <c r="O139" s="130"/>
      <c r="T139" s="145"/>
    </row>
    <row r="140" spans="1:20" ht="17.25" customHeight="1">
      <c r="A140" s="32"/>
      <c r="B140" s="713"/>
      <c r="C140" s="746"/>
      <c r="D140" s="746"/>
      <c r="E140" s="746"/>
      <c r="F140" s="746"/>
      <c r="G140" s="746"/>
      <c r="H140" s="746"/>
      <c r="I140" s="746"/>
      <c r="J140" s="746"/>
      <c r="K140" s="746"/>
      <c r="L140" s="746"/>
      <c r="M140" s="746"/>
      <c r="N140" s="746"/>
      <c r="O140" s="130"/>
      <c r="T140" s="145"/>
    </row>
    <row r="141" spans="1:20" ht="15">
      <c r="A141" s="32"/>
      <c r="B141" s="713"/>
      <c r="C141" s="746"/>
      <c r="D141" s="746"/>
      <c r="E141" s="746"/>
      <c r="F141" s="746"/>
      <c r="G141" s="746"/>
      <c r="H141" s="746"/>
      <c r="I141" s="746"/>
      <c r="J141" s="746"/>
      <c r="K141" s="746"/>
      <c r="L141" s="746"/>
      <c r="M141" s="746"/>
      <c r="N141" s="746"/>
      <c r="O141" s="130"/>
      <c r="T141" s="145"/>
    </row>
    <row r="142" spans="1:20" ht="15">
      <c r="C142" s="33"/>
      <c r="D142" s="33"/>
      <c r="E142" s="121"/>
      <c r="F142" s="33"/>
      <c r="G142" s="33"/>
      <c r="H142" s="126"/>
      <c r="I142" s="33"/>
      <c r="J142" s="33"/>
      <c r="K142" s="746"/>
      <c r="L142" s="33"/>
      <c r="N142" s="176"/>
      <c r="O142" s="130"/>
      <c r="T142" s="145"/>
    </row>
    <row r="143" spans="1:20">
      <c r="A143" s="34"/>
      <c r="B143" s="1185" t="s">
        <v>486</v>
      </c>
      <c r="C143" s="1186"/>
      <c r="D143" s="33"/>
      <c r="E143" s="122"/>
      <c r="F143" s="35"/>
      <c r="G143" s="35"/>
      <c r="H143" s="126"/>
      <c r="K143" s="1187" t="s">
        <v>1132</v>
      </c>
      <c r="L143" s="1188"/>
      <c r="M143" s="1189"/>
      <c r="O143" s="130"/>
      <c r="T143" s="145"/>
    </row>
    <row r="144" spans="1:20">
      <c r="A144" s="36"/>
      <c r="B144" s="37" t="s">
        <v>1130</v>
      </c>
      <c r="C144" s="38"/>
      <c r="D144" s="33"/>
      <c r="E144" s="123"/>
      <c r="F144" s="39"/>
      <c r="G144" s="39"/>
      <c r="K144" s="37" t="s">
        <v>1929</v>
      </c>
      <c r="L144" s="40"/>
      <c r="M144" s="82"/>
      <c r="O144" s="130"/>
      <c r="T144" s="145"/>
    </row>
    <row r="145" spans="1:20">
      <c r="A145" s="36"/>
      <c r="B145" s="619" t="s">
        <v>1131</v>
      </c>
      <c r="C145" s="38"/>
      <c r="D145" s="33"/>
      <c r="E145" s="123"/>
      <c r="F145" s="39"/>
      <c r="G145" s="39"/>
      <c r="K145" s="619" t="s">
        <v>1930</v>
      </c>
      <c r="L145" s="40"/>
      <c r="M145" s="82"/>
      <c r="T145" s="145"/>
    </row>
    <row r="146" spans="1:20">
      <c r="A146" s="34"/>
      <c r="B146" s="43"/>
      <c r="C146" s="38"/>
      <c r="D146" s="33"/>
      <c r="E146" s="123"/>
      <c r="F146" s="39"/>
      <c r="G146" s="39"/>
      <c r="K146" s="84"/>
      <c r="L146" s="40"/>
      <c r="M146" s="82"/>
      <c r="O146" s="130"/>
      <c r="T146" s="145"/>
    </row>
    <row r="147" spans="1:20">
      <c r="A147" s="34"/>
      <c r="B147" s="44" t="s">
        <v>10</v>
      </c>
      <c r="C147" s="45"/>
      <c r="D147" s="40"/>
      <c r="E147" s="124"/>
      <c r="F147" s="42"/>
      <c r="G147" s="42"/>
      <c r="K147" s="86" t="s">
        <v>10</v>
      </c>
      <c r="L147" s="46"/>
      <c r="M147" s="83"/>
      <c r="O147" s="130"/>
      <c r="T147" s="145"/>
    </row>
    <row r="148" spans="1:20">
      <c r="A148" s="520" t="str">
        <f>+'EDO DE ACTIVIDADES 2'!A49</f>
        <v>* De conformidad con el Acuerdo del Pleno 031/SO/16-01/2019.</v>
      </c>
      <c r="C148" s="33"/>
      <c r="D148" s="33"/>
      <c r="E148" s="121"/>
      <c r="F148" s="33"/>
      <c r="G148" s="33"/>
      <c r="H148" s="126"/>
      <c r="I148" s="33"/>
      <c r="J148" s="33"/>
      <c r="K148" s="33"/>
      <c r="L148" s="33"/>
      <c r="N148" s="176"/>
      <c r="O148" s="130"/>
      <c r="T148" s="145"/>
    </row>
    <row r="149" spans="1:20">
      <c r="B149" s="25" t="s">
        <v>444</v>
      </c>
      <c r="C149" s="922">
        <f>+Balanza!J62</f>
        <v>147868308</v>
      </c>
      <c r="D149" s="922">
        <f>+Balanza!H64</f>
        <v>13253312.33</v>
      </c>
      <c r="E149" s="922">
        <f>+Balanza!G64</f>
        <v>12578320.84</v>
      </c>
      <c r="F149" s="922">
        <f>+Balanza!J62+Balanza!J64</f>
        <v>148543299.49000001</v>
      </c>
      <c r="G149" s="922">
        <f>+'P POR EJERCER '!I188</f>
        <v>147486510.34</v>
      </c>
      <c r="H149" s="922">
        <f>+Balanza!G65</f>
        <v>148161501.83000001</v>
      </c>
      <c r="I149" s="922">
        <f>+Balanza!G66</f>
        <v>148161501.83000001</v>
      </c>
      <c r="J149" s="789">
        <f>+H149-I149</f>
        <v>0</v>
      </c>
      <c r="K149" s="922">
        <f>+Balanza!H67</f>
        <v>148161501.83000001</v>
      </c>
      <c r="L149" s="922">
        <f>+Balanza!I68</f>
        <v>148161501.83000001</v>
      </c>
      <c r="M149" s="922">
        <f>+'P POR EJERCER '!P188</f>
        <v>381797.65999999602</v>
      </c>
      <c r="N149" s="922">
        <f>+'P POR EJERCER '!R188</f>
        <v>381797.65999999642</v>
      </c>
      <c r="O149" s="130"/>
      <c r="T149" s="145"/>
    </row>
    <row r="150" spans="1:20">
      <c r="C150" s="33">
        <f t="shared" ref="C150:I150" si="69">+C139-C149</f>
        <v>0</v>
      </c>
      <c r="D150" s="33">
        <f t="shared" si="69"/>
        <v>0</v>
      </c>
      <c r="E150" s="121">
        <f t="shared" si="69"/>
        <v>0</v>
      </c>
      <c r="F150" s="33">
        <f t="shared" si="69"/>
        <v>0</v>
      </c>
      <c r="G150" s="33">
        <f>+G139-G149</f>
        <v>674991.49000000954</v>
      </c>
      <c r="H150" s="126">
        <f t="shared" si="69"/>
        <v>0</v>
      </c>
      <c r="I150" s="33">
        <f t="shared" si="69"/>
        <v>0</v>
      </c>
      <c r="J150" s="789">
        <f>+H150-I150</f>
        <v>0</v>
      </c>
      <c r="K150" s="33">
        <f>+K139-K149</f>
        <v>0</v>
      </c>
      <c r="L150" s="33">
        <f>+L139-L149</f>
        <v>0</v>
      </c>
      <c r="M150" s="47">
        <f>+M139-M149</f>
        <v>6.1118043959140778E-9</v>
      </c>
      <c r="N150" s="790">
        <f>+N139-N149</f>
        <v>6.2282197177410126E-9</v>
      </c>
      <c r="O150" s="130"/>
      <c r="T150" s="145"/>
    </row>
    <row r="151" spans="1:20">
      <c r="C151" s="33"/>
      <c r="D151" s="33"/>
      <c r="E151" s="121"/>
      <c r="F151" s="33">
        <f>+F149-C149</f>
        <v>674991.49000000954</v>
      </c>
      <c r="G151" s="33"/>
      <c r="I151" s="33"/>
      <c r="J151" s="33"/>
      <c r="K151" s="33"/>
      <c r="L151" s="33">
        <f>+L25+L60+L112+L117+L137</f>
        <v>148161501.83000001</v>
      </c>
      <c r="M151" s="33">
        <f>+Balanza!I63</f>
        <v>381797.65999999602</v>
      </c>
      <c r="N151" s="119"/>
      <c r="O151" s="130"/>
      <c r="T151" s="145"/>
    </row>
    <row r="152" spans="1:20">
      <c r="C152" s="33"/>
      <c r="D152" s="33"/>
      <c r="E152" s="121"/>
      <c r="F152" s="33">
        <f>+'P Mod 823'!H2</f>
        <v>674991.48999999836</v>
      </c>
      <c r="G152" s="33">
        <f>+F151-F152</f>
        <v>1.1175870895385742E-8</v>
      </c>
      <c r="I152" s="33"/>
      <c r="J152" s="33"/>
      <c r="K152" s="33"/>
      <c r="L152" s="33">
        <f>L151-L149</f>
        <v>0</v>
      </c>
      <c r="M152" s="33">
        <f>+M149-M151</f>
        <v>0</v>
      </c>
      <c r="N152" s="119"/>
      <c r="O152" s="130"/>
      <c r="T152" s="145"/>
    </row>
    <row r="153" spans="1:20">
      <c r="C153" s="33"/>
      <c r="D153" s="33"/>
      <c r="E153" s="121"/>
      <c r="F153" s="33"/>
      <c r="G153" s="33"/>
      <c r="J153" s="33"/>
      <c r="K153" s="33"/>
      <c r="L153" s="33"/>
      <c r="M153" s="47"/>
      <c r="N153" s="176"/>
      <c r="O153" s="130"/>
      <c r="T153" s="145"/>
    </row>
    <row r="154" spans="1:20">
      <c r="C154" s="339"/>
      <c r="D154" s="339"/>
      <c r="E154" s="237"/>
      <c r="F154" s="126" t="s">
        <v>618</v>
      </c>
      <c r="G154" s="1084">
        <f>SUM(G155:G168)</f>
        <v>147868308</v>
      </c>
      <c r="H154" s="127">
        <f>+G154-G149</f>
        <v>381797.65999999642</v>
      </c>
      <c r="J154" s="33">
        <v>16015260.310000001</v>
      </c>
      <c r="K154" s="33">
        <v>29655818.219999999</v>
      </c>
      <c r="L154" s="33"/>
      <c r="M154" s="47"/>
      <c r="N154" s="176"/>
      <c r="O154" s="130"/>
      <c r="P154" s="147"/>
      <c r="T154" s="145"/>
    </row>
    <row r="155" spans="1:20">
      <c r="C155" s="353">
        <f>C25/C139*100</f>
        <v>80.401255798504152</v>
      </c>
      <c r="D155" s="339"/>
      <c r="E155" s="339"/>
      <c r="F155" s="126" t="s">
        <v>1039</v>
      </c>
      <c r="G155" s="1084">
        <v>14786831</v>
      </c>
      <c r="J155" s="33">
        <v>1197234.45</v>
      </c>
      <c r="K155" s="33"/>
      <c r="L155" s="33"/>
      <c r="M155" s="47"/>
      <c r="N155" s="176"/>
      <c r="O155" s="130"/>
      <c r="T155" s="145"/>
    </row>
    <row r="156" spans="1:20">
      <c r="C156" s="353"/>
      <c r="D156" s="339">
        <v>587636.91</v>
      </c>
      <c r="E156" s="339"/>
      <c r="F156" s="126" t="s">
        <v>1040</v>
      </c>
      <c r="G156" s="1084">
        <v>11829465</v>
      </c>
      <c r="J156" s="33">
        <f>G139-K139</f>
        <v>0</v>
      </c>
      <c r="K156" s="33"/>
      <c r="L156" s="33"/>
      <c r="N156" s="176"/>
      <c r="O156" s="130"/>
      <c r="T156" s="145"/>
    </row>
    <row r="157" spans="1:20">
      <c r="C157" s="353"/>
      <c r="D157" s="339"/>
      <c r="E157" s="339"/>
      <c r="F157" s="126" t="s">
        <v>1041</v>
      </c>
      <c r="G157" s="1084">
        <v>11829465</v>
      </c>
      <c r="J157" s="33"/>
      <c r="K157" s="33"/>
      <c r="L157" s="33"/>
      <c r="N157" s="176"/>
      <c r="O157" s="130"/>
      <c r="T157" s="145"/>
    </row>
    <row r="158" spans="1:20">
      <c r="C158" s="353"/>
      <c r="D158" s="339"/>
      <c r="E158" s="339"/>
      <c r="F158" s="126" t="s">
        <v>359</v>
      </c>
      <c r="G158" s="1084">
        <v>11829465</v>
      </c>
      <c r="J158" s="33">
        <f>J154+J155</f>
        <v>17212494.760000002</v>
      </c>
      <c r="K158" s="33"/>
      <c r="L158" s="33"/>
      <c r="O158" s="130"/>
      <c r="T158" s="145"/>
    </row>
    <row r="159" spans="1:20">
      <c r="C159" s="353"/>
      <c r="D159" s="339"/>
      <c r="E159" s="339"/>
      <c r="F159" s="126" t="s">
        <v>720</v>
      </c>
      <c r="G159" s="1084">
        <v>11829465</v>
      </c>
      <c r="J159" s="33"/>
      <c r="K159" s="33"/>
      <c r="L159" s="33"/>
      <c r="N159" s="176"/>
      <c r="O159" s="130"/>
      <c r="T159" s="145"/>
    </row>
    <row r="160" spans="1:20">
      <c r="C160" s="353"/>
      <c r="D160" s="339"/>
      <c r="E160" s="339"/>
      <c r="F160" s="126" t="s">
        <v>721</v>
      </c>
      <c r="G160" s="1084">
        <v>11829465</v>
      </c>
      <c r="J160" s="33"/>
      <c r="K160" s="33"/>
      <c r="L160" s="33"/>
      <c r="N160" s="176"/>
      <c r="O160" s="130"/>
      <c r="T160" s="145"/>
    </row>
    <row r="161" spans="3:20">
      <c r="C161" s="353"/>
      <c r="D161" s="339"/>
      <c r="E161" s="339"/>
      <c r="F161" s="126"/>
      <c r="G161" s="1084"/>
      <c r="J161" s="33"/>
      <c r="K161" s="33"/>
      <c r="L161" s="33"/>
      <c r="N161" s="176"/>
      <c r="O161" s="130"/>
      <c r="T161" s="145"/>
    </row>
    <row r="162" spans="3:20">
      <c r="C162" s="353"/>
      <c r="D162" s="339"/>
      <c r="E162" s="339"/>
      <c r="F162" s="126" t="s">
        <v>771</v>
      </c>
      <c r="G162" s="1084">
        <v>10322359</v>
      </c>
      <c r="J162" s="33"/>
      <c r="K162" s="33"/>
      <c r="L162" s="33"/>
      <c r="M162" s="33"/>
      <c r="O162" s="130"/>
      <c r="T162" s="145"/>
    </row>
    <row r="163" spans="3:20">
      <c r="C163" s="353"/>
      <c r="D163" s="339"/>
      <c r="E163" s="339"/>
      <c r="F163" s="126" t="s">
        <v>735</v>
      </c>
      <c r="G163" s="1084">
        <v>11322359</v>
      </c>
      <c r="J163" s="33"/>
      <c r="K163" s="33"/>
      <c r="L163" s="33"/>
      <c r="M163" s="33"/>
      <c r="O163" s="130"/>
      <c r="T163" s="145"/>
    </row>
    <row r="164" spans="3:20">
      <c r="C164" s="353"/>
      <c r="D164" s="339"/>
      <c r="E164" s="339"/>
      <c r="F164" s="126" t="s">
        <v>360</v>
      </c>
      <c r="G164" s="1084">
        <v>11322359</v>
      </c>
      <c r="J164" s="33"/>
      <c r="K164" s="33"/>
      <c r="L164" s="33"/>
      <c r="M164" s="33"/>
      <c r="T164" s="145"/>
    </row>
    <row r="165" spans="3:20">
      <c r="C165" s="353"/>
      <c r="D165" s="339"/>
      <c r="E165" s="339"/>
      <c r="F165" s="126" t="s">
        <v>361</v>
      </c>
      <c r="G165" s="1084">
        <v>11322359</v>
      </c>
      <c r="J165" s="33"/>
      <c r="K165" s="33"/>
      <c r="L165" s="33"/>
      <c r="M165" s="33"/>
      <c r="O165" s="130"/>
      <c r="T165" s="145"/>
    </row>
    <row r="166" spans="3:20">
      <c r="C166" s="353"/>
      <c r="D166" s="339"/>
      <c r="E166" s="339"/>
      <c r="F166" s="126" t="s">
        <v>362</v>
      </c>
      <c r="G166" s="1084">
        <v>11322359</v>
      </c>
      <c r="J166" s="33"/>
      <c r="K166" s="33"/>
      <c r="L166" s="33"/>
      <c r="M166" s="33"/>
      <c r="O166" s="130"/>
      <c r="T166" s="145"/>
    </row>
    <row r="167" spans="3:20">
      <c r="C167" s="353"/>
      <c r="D167" s="339"/>
      <c r="E167" s="339"/>
      <c r="F167" s="126" t="s">
        <v>363</v>
      </c>
      <c r="G167" s="33">
        <v>18322357</v>
      </c>
      <c r="H167" s="126"/>
      <c r="I167" s="33"/>
      <c r="J167" s="33"/>
      <c r="K167" s="33"/>
      <c r="L167" s="33"/>
      <c r="M167" s="33"/>
      <c r="O167" s="130"/>
      <c r="T167" s="145"/>
    </row>
    <row r="168" spans="3:20">
      <c r="C168" s="353"/>
      <c r="D168" s="339"/>
      <c r="E168" s="339"/>
      <c r="F168" s="33" t="s">
        <v>363</v>
      </c>
      <c r="G168" s="33"/>
      <c r="H168" s="126"/>
      <c r="I168" s="33"/>
      <c r="J168" s="33"/>
      <c r="K168" s="33"/>
      <c r="L168" s="33"/>
      <c r="M168" s="33"/>
      <c r="O168" s="130"/>
      <c r="T168" s="145"/>
    </row>
    <row r="169" spans="3:20">
      <c r="C169" s="353"/>
      <c r="D169" s="339"/>
      <c r="E169" s="339"/>
      <c r="F169" s="33"/>
      <c r="G169" s="33"/>
      <c r="H169" s="126"/>
      <c r="I169" s="33"/>
      <c r="J169" s="33"/>
      <c r="K169" s="33"/>
      <c r="L169" s="33"/>
      <c r="M169" s="33"/>
      <c r="O169" s="130"/>
      <c r="T169" s="145"/>
    </row>
    <row r="170" spans="3:20">
      <c r="C170" s="353"/>
      <c r="D170" s="339"/>
      <c r="E170" s="339"/>
      <c r="F170" s="33"/>
      <c r="G170" s="33"/>
      <c r="H170" s="126"/>
      <c r="I170" s="33"/>
      <c r="J170" s="33"/>
      <c r="K170" s="33"/>
      <c r="L170" s="33"/>
      <c r="M170" s="33"/>
      <c r="O170" s="130"/>
      <c r="T170" s="145"/>
    </row>
    <row r="171" spans="3:20">
      <c r="C171" s="353"/>
      <c r="D171" s="339"/>
      <c r="E171" s="339"/>
      <c r="F171" s="33"/>
      <c r="G171" s="33"/>
      <c r="H171" s="126"/>
      <c r="I171" s="33"/>
      <c r="J171" s="33"/>
      <c r="K171" s="33"/>
      <c r="L171" s="33"/>
      <c r="M171" s="33"/>
      <c r="O171" s="130"/>
      <c r="T171" s="145"/>
    </row>
    <row r="172" spans="3:20">
      <c r="C172" s="353"/>
      <c r="D172" s="33"/>
      <c r="E172" s="33"/>
      <c r="F172" s="33"/>
      <c r="G172" s="33"/>
      <c r="H172" s="126"/>
      <c r="I172" s="33"/>
      <c r="J172" s="33"/>
      <c r="K172" s="33"/>
      <c r="L172" s="33"/>
      <c r="M172" s="179"/>
      <c r="N172" s="150"/>
      <c r="O172" s="130"/>
      <c r="T172" s="145"/>
    </row>
    <row r="173" spans="3:20">
      <c r="C173" s="353"/>
      <c r="D173" s="33"/>
      <c r="E173" s="33"/>
      <c r="F173" s="33"/>
      <c r="G173" s="33"/>
      <c r="H173" s="126"/>
      <c r="I173" s="33"/>
      <c r="J173" s="33"/>
      <c r="K173" s="33"/>
      <c r="L173" s="33"/>
      <c r="M173" s="179"/>
      <c r="N173" s="150"/>
      <c r="O173" s="130"/>
      <c r="T173" s="145"/>
    </row>
    <row r="174" spans="3:20">
      <c r="C174" s="353"/>
      <c r="D174" s="33"/>
      <c r="E174" s="33"/>
      <c r="F174" s="33"/>
      <c r="G174" s="33"/>
      <c r="H174" s="126"/>
      <c r="I174" s="33"/>
      <c r="J174" s="33"/>
      <c r="K174" s="33"/>
      <c r="L174" s="33"/>
      <c r="M174" s="179"/>
      <c r="N174" s="150"/>
      <c r="O174" s="130"/>
      <c r="T174" s="145"/>
    </row>
    <row r="175" spans="3:20">
      <c r="C175" s="353"/>
      <c r="D175" s="33"/>
      <c r="E175" s="33"/>
      <c r="F175" s="33"/>
      <c r="G175" s="33"/>
      <c r="H175" s="126"/>
      <c r="I175" s="33"/>
      <c r="J175" s="33"/>
      <c r="K175" s="33"/>
      <c r="L175" s="33"/>
      <c r="M175" s="179"/>
      <c r="N175" s="150"/>
      <c r="T175" s="145"/>
    </row>
    <row r="176" spans="3:20">
      <c r="C176" s="353"/>
      <c r="D176" s="33"/>
      <c r="E176" s="33"/>
      <c r="F176" s="33"/>
      <c r="G176" s="33"/>
      <c r="H176" s="126"/>
      <c r="I176" s="33"/>
      <c r="J176" s="33"/>
      <c r="K176" s="33"/>
      <c r="L176" s="33"/>
      <c r="M176" s="179"/>
      <c r="N176" s="150"/>
      <c r="T176" s="145"/>
    </row>
    <row r="177" spans="3:20">
      <c r="C177" s="353"/>
      <c r="D177" s="33"/>
      <c r="E177" s="33"/>
      <c r="F177" s="33"/>
      <c r="G177" s="33"/>
      <c r="H177" s="126"/>
      <c r="I177" s="33"/>
      <c r="J177" s="33"/>
      <c r="K177" s="33"/>
      <c r="L177" s="33"/>
      <c r="M177" s="179"/>
      <c r="N177" s="150"/>
      <c r="T177" s="145"/>
    </row>
    <row r="178" spans="3:20">
      <c r="C178" s="134"/>
      <c r="D178" s="33"/>
      <c r="E178" s="121"/>
      <c r="F178" s="33"/>
      <c r="G178" s="33"/>
      <c r="H178" s="126"/>
      <c r="I178" s="33"/>
      <c r="J178" s="33"/>
      <c r="K178" s="33"/>
      <c r="L178" s="33"/>
      <c r="M178" s="179"/>
      <c r="N178" s="150"/>
      <c r="T178" s="145"/>
    </row>
    <row r="179" spans="3:20">
      <c r="C179" s="134"/>
      <c r="D179" s="47">
        <f>SUM(D155:D178)</f>
        <v>587636.91</v>
      </c>
      <c r="E179" s="47">
        <f>SUM(E155:E178)</f>
        <v>0</v>
      </c>
      <c r="M179" s="179"/>
      <c r="N179" s="150"/>
      <c r="T179" s="145"/>
    </row>
    <row r="180" spans="3:20">
      <c r="C180" s="134"/>
      <c r="D180" s="47">
        <f>+D139-D179</f>
        <v>12665675.420000002</v>
      </c>
      <c r="E180" s="47">
        <f>+E139-E179</f>
        <v>12578320.839999998</v>
      </c>
      <c r="M180" s="179"/>
      <c r="N180" s="150"/>
      <c r="T180" s="145"/>
    </row>
    <row r="181" spans="3:20">
      <c r="C181" s="134"/>
      <c r="M181" s="179"/>
      <c r="N181" s="150"/>
      <c r="T181" s="145"/>
    </row>
    <row r="182" spans="3:20">
      <c r="C182" s="134"/>
      <c r="M182" s="179"/>
      <c r="N182" s="150"/>
      <c r="T182" s="145"/>
    </row>
    <row r="183" spans="3:20">
      <c r="C183" s="134"/>
      <c r="M183" s="179"/>
      <c r="N183" s="150"/>
      <c r="T183" s="145"/>
    </row>
    <row r="184" spans="3:20">
      <c r="C184" s="134"/>
      <c r="M184" s="179"/>
      <c r="N184" s="150"/>
      <c r="T184" s="145"/>
    </row>
    <row r="185" spans="3:20">
      <c r="C185" s="134"/>
      <c r="N185" s="150"/>
      <c r="T185" s="145"/>
    </row>
    <row r="186" spans="3:20">
      <c r="C186" s="134"/>
      <c r="N186" s="150"/>
      <c r="T186" s="145"/>
    </row>
    <row r="187" spans="3:20">
      <c r="C187" s="134"/>
      <c r="N187" s="150"/>
      <c r="T187" s="145"/>
    </row>
    <row r="188" spans="3:20">
      <c r="C188" s="134"/>
      <c r="N188" s="150"/>
      <c r="T188" s="145"/>
    </row>
    <row r="189" spans="3:20">
      <c r="C189" s="134"/>
      <c r="N189" s="150"/>
      <c r="T189" s="145"/>
    </row>
    <row r="190" spans="3:20">
      <c r="C190" s="134"/>
      <c r="N190" s="150"/>
      <c r="T190" s="145"/>
    </row>
    <row r="191" spans="3:20">
      <c r="C191" s="134"/>
      <c r="N191" s="150"/>
      <c r="T191" s="145"/>
    </row>
    <row r="192" spans="3:20">
      <c r="C192" s="134"/>
      <c r="N192" s="150"/>
      <c r="T192" s="145"/>
    </row>
    <row r="193" spans="3:20">
      <c r="C193" s="134"/>
      <c r="N193" s="150"/>
      <c r="T193" s="145"/>
    </row>
    <row r="194" spans="3:20">
      <c r="C194" s="134"/>
      <c r="N194" s="150"/>
      <c r="T194" s="145"/>
    </row>
    <row r="195" spans="3:20">
      <c r="C195" s="134"/>
      <c r="N195" s="150"/>
      <c r="T195" s="145"/>
    </row>
    <row r="196" spans="3:20">
      <c r="C196" s="134"/>
      <c r="N196" s="150"/>
      <c r="T196" s="145"/>
    </row>
    <row r="197" spans="3:20">
      <c r="C197" s="134"/>
      <c r="N197" s="150"/>
      <c r="T197" s="145"/>
    </row>
    <row r="198" spans="3:20">
      <c r="C198" s="134"/>
      <c r="N198" s="150"/>
      <c r="T198" s="145"/>
    </row>
    <row r="199" spans="3:20">
      <c r="C199" s="134"/>
      <c r="N199" s="150"/>
      <c r="T199" s="145"/>
    </row>
    <row r="200" spans="3:20">
      <c r="C200" s="134"/>
      <c r="N200" s="150"/>
      <c r="T200" s="145"/>
    </row>
    <row r="201" spans="3:20">
      <c r="C201" s="134"/>
      <c r="N201" s="150"/>
      <c r="T201" s="145"/>
    </row>
    <row r="202" spans="3:20">
      <c r="C202" s="134"/>
      <c r="N202" s="150"/>
      <c r="T202" s="145"/>
    </row>
    <row r="203" spans="3:20">
      <c r="C203" s="134"/>
      <c r="N203" s="150"/>
      <c r="T203" s="145"/>
    </row>
    <row r="204" spans="3:20">
      <c r="N204" s="150"/>
      <c r="T204" s="145"/>
    </row>
    <row r="205" spans="3:20">
      <c r="N205" s="150"/>
      <c r="T205" s="145"/>
    </row>
    <row r="206" spans="3:20">
      <c r="N206" s="150"/>
      <c r="T206" s="145"/>
    </row>
    <row r="207" spans="3:20">
      <c r="N207" s="150"/>
      <c r="T207" s="145"/>
    </row>
    <row r="208" spans="3:20">
      <c r="N208" s="150"/>
      <c r="T208" s="145"/>
    </row>
    <row r="209" spans="14:20">
      <c r="N209" s="150"/>
      <c r="T209" s="145"/>
    </row>
    <row r="210" spans="14:20">
      <c r="N210" s="150"/>
      <c r="T210" s="145"/>
    </row>
    <row r="211" spans="14:20">
      <c r="N211" s="150"/>
      <c r="T211" s="145"/>
    </row>
    <row r="212" spans="14:20">
      <c r="N212" s="150"/>
    </row>
    <row r="213" spans="14:20">
      <c r="N213" s="145"/>
    </row>
    <row r="214" spans="14:20">
      <c r="N214" s="145"/>
    </row>
    <row r="215" spans="14:20">
      <c r="N215" s="145"/>
    </row>
    <row r="216" spans="14:20">
      <c r="N216" s="145"/>
    </row>
    <row r="217" spans="14:20">
      <c r="N217" s="145"/>
    </row>
    <row r="218" spans="14:20">
      <c r="N218" s="145"/>
    </row>
    <row r="219" spans="14:20">
      <c r="N219" s="145"/>
    </row>
    <row r="220" spans="14:20">
      <c r="N220" s="145"/>
    </row>
    <row r="221" spans="14:20">
      <c r="N221" s="145"/>
    </row>
    <row r="222" spans="14:20">
      <c r="N222" s="145"/>
    </row>
    <row r="223" spans="14:20">
      <c r="N223" s="145"/>
    </row>
    <row r="224" spans="14:20">
      <c r="N224" s="145"/>
    </row>
    <row r="225" spans="14:14">
      <c r="N225" s="145"/>
    </row>
    <row r="226" spans="14:14">
      <c r="N226" s="145"/>
    </row>
    <row r="227" spans="14:14">
      <c r="N227" s="145"/>
    </row>
    <row r="228" spans="14:14">
      <c r="N228" s="145"/>
    </row>
    <row r="229" spans="14:14">
      <c r="N229" s="145"/>
    </row>
    <row r="230" spans="14:14">
      <c r="N230" s="145"/>
    </row>
    <row r="231" spans="14:14">
      <c r="N231" s="145"/>
    </row>
    <row r="232" spans="14:14">
      <c r="N232" s="145"/>
    </row>
    <row r="233" spans="14:14">
      <c r="N233" s="145"/>
    </row>
    <row r="234" spans="14:14">
      <c r="N234" s="145"/>
    </row>
    <row r="235" spans="14:14">
      <c r="N235" s="145"/>
    </row>
    <row r="236" spans="14:14">
      <c r="N236" s="145"/>
    </row>
    <row r="237" spans="14:14">
      <c r="N237" s="145"/>
    </row>
    <row r="238" spans="14:14">
      <c r="N238" s="145"/>
    </row>
    <row r="239" spans="14:14">
      <c r="N239" s="145"/>
    </row>
    <row r="240" spans="14:14">
      <c r="N240" s="145"/>
    </row>
    <row r="241" spans="14:14">
      <c r="N241" s="145"/>
    </row>
    <row r="242" spans="14:14">
      <c r="N242" s="145"/>
    </row>
    <row r="243" spans="14:14">
      <c r="N243" s="145"/>
    </row>
    <row r="244" spans="14:14">
      <c r="N244" s="145"/>
    </row>
    <row r="245" spans="14:14">
      <c r="N245" s="145"/>
    </row>
    <row r="246" spans="14:14">
      <c r="N246" s="145"/>
    </row>
    <row r="247" spans="14:14">
      <c r="N247" s="145"/>
    </row>
    <row r="248" spans="14:14">
      <c r="N248" s="145"/>
    </row>
    <row r="249" spans="14:14">
      <c r="N249" s="145"/>
    </row>
    <row r="250" spans="14:14">
      <c r="N250" s="145"/>
    </row>
    <row r="251" spans="14:14">
      <c r="N251" s="145"/>
    </row>
    <row r="252" spans="14:14">
      <c r="N252" s="145"/>
    </row>
    <row r="253" spans="14:14">
      <c r="N253" s="145"/>
    </row>
    <row r="254" spans="14:14">
      <c r="N254" s="145"/>
    </row>
    <row r="255" spans="14:14">
      <c r="N255" s="145"/>
    </row>
    <row r="256" spans="14:14">
      <c r="N256" s="145"/>
    </row>
    <row r="257" spans="14:14">
      <c r="N257" s="145"/>
    </row>
    <row r="258" spans="14:14">
      <c r="N258" s="145"/>
    </row>
    <row r="259" spans="14:14">
      <c r="N259" s="145"/>
    </row>
    <row r="260" spans="14:14">
      <c r="N260" s="145"/>
    </row>
    <row r="273" spans="16:16">
      <c r="P273" s="147"/>
    </row>
    <row r="275" spans="16:16">
      <c r="P275" s="151"/>
    </row>
    <row r="276" spans="16:16">
      <c r="P276" s="151"/>
    </row>
    <row r="277" spans="16:16">
      <c r="P277" s="151"/>
    </row>
    <row r="279" spans="16:16">
      <c r="P279" s="147"/>
    </row>
    <row r="283" spans="16:16">
      <c r="P283" s="152"/>
    </row>
    <row r="284" spans="16:16">
      <c r="P284" s="152"/>
    </row>
    <row r="285" spans="16:16">
      <c r="P285" s="152"/>
    </row>
    <row r="286" spans="16:16">
      <c r="P286" s="152"/>
    </row>
    <row r="291" spans="14:14">
      <c r="N291" s="176"/>
    </row>
    <row r="292" spans="14:14">
      <c r="N292" s="176"/>
    </row>
    <row r="293" spans="14:14">
      <c r="N293" s="176"/>
    </row>
    <row r="294" spans="14:14">
      <c r="N294" s="176"/>
    </row>
    <row r="295" spans="14:14">
      <c r="N295" s="176"/>
    </row>
    <row r="296" spans="14:14">
      <c r="N296" s="176"/>
    </row>
    <row r="297" spans="14:14">
      <c r="N297" s="176"/>
    </row>
    <row r="298" spans="14:14">
      <c r="N298" s="176"/>
    </row>
    <row r="299" spans="14:14">
      <c r="N299" s="176"/>
    </row>
    <row r="300" spans="14:14">
      <c r="N300" s="176"/>
    </row>
    <row r="301" spans="14:14">
      <c r="N301" s="176"/>
    </row>
    <row r="302" spans="14:14">
      <c r="N302" s="176"/>
    </row>
    <row r="303" spans="14:14">
      <c r="N303" s="176"/>
    </row>
    <row r="304" spans="14:14">
      <c r="N304" s="176"/>
    </row>
  </sheetData>
  <autoFilter ref="A5:N152"/>
  <mergeCells count="7">
    <mergeCell ref="B143:C143"/>
    <mergeCell ref="K143:M143"/>
    <mergeCell ref="A1:N1"/>
    <mergeCell ref="A3:N3"/>
    <mergeCell ref="B114:H114"/>
    <mergeCell ref="B118:C118"/>
    <mergeCell ref="A2:N2"/>
  </mergeCells>
  <pageMargins left="0.98425196850393704" right="0.51181102362204722" top="0.11811023622047245" bottom="0.43307086614173229" header="0.23622047244094491" footer="0.23622047244094491"/>
  <pageSetup scale="49" orientation="landscape" r:id="rId1"/>
  <headerFooter>
    <oddFooter>&amp;R&amp;P de &amp;N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zoomScale="106" zoomScaleNormal="100" zoomScaleSheetLayoutView="106" workbookViewId="0">
      <pane xSplit="3" ySplit="1" topLeftCell="D137" activePane="bottomRight" state="frozen"/>
      <selection pane="topRight" activeCell="D1" sqref="D1"/>
      <selection pane="bottomLeft" activeCell="A2" sqref="A2"/>
      <selection pane="bottomRight" activeCell="F139" sqref="F139"/>
    </sheetView>
  </sheetViews>
  <sheetFormatPr baseColWidth="10" defaultColWidth="9.1015625" defaultRowHeight="11.7"/>
  <cols>
    <col min="1" max="2" width="7.89453125" style="216" customWidth="1"/>
    <col min="3" max="3" width="65.89453125" style="205" bestFit="1" customWidth="1"/>
    <col min="4" max="7" width="15.68359375" style="215" customWidth="1"/>
    <col min="8" max="8" width="16" style="205" customWidth="1"/>
    <col min="9" max="9" width="46.68359375" style="205" customWidth="1"/>
    <col min="10" max="10" width="12.41796875" style="205" customWidth="1"/>
    <col min="11" max="11" width="12.68359375" style="205" customWidth="1"/>
    <col min="12" max="12" width="11.5234375" style="205" customWidth="1"/>
    <col min="13" max="13" width="12.89453125" style="205" customWidth="1"/>
    <col min="14" max="14" width="13.5234375" style="205" customWidth="1"/>
    <col min="15" max="16384" width="9.1015625" style="205"/>
  </cols>
  <sheetData>
    <row r="1" spans="1:15">
      <c r="A1" s="200" t="s">
        <v>86</v>
      </c>
      <c r="B1" s="201" t="s">
        <v>87</v>
      </c>
      <c r="C1" s="202" t="s">
        <v>794</v>
      </c>
      <c r="D1" s="203" t="s">
        <v>89</v>
      </c>
      <c r="E1" s="203" t="s">
        <v>0</v>
      </c>
      <c r="F1" s="204" t="s">
        <v>90</v>
      </c>
      <c r="G1" s="204"/>
    </row>
    <row r="2" spans="1:15">
      <c r="A2" s="206">
        <f>VALUE(MID(C2,11,4))</f>
        <v>0</v>
      </c>
      <c r="B2" s="207">
        <f t="shared" ref="B2:B46" si="0">VALUE(MID(C2,16,4))</f>
        <v>0</v>
      </c>
      <c r="C2" s="242" t="s">
        <v>448</v>
      </c>
      <c r="D2" s="208">
        <v>0</v>
      </c>
      <c r="E2" s="208">
        <v>0</v>
      </c>
      <c r="F2" s="208">
        <v>147868308</v>
      </c>
      <c r="G2" s="208">
        <v>-147868308</v>
      </c>
      <c r="H2" s="209"/>
      <c r="I2" s="1" t="s">
        <v>448</v>
      </c>
      <c r="J2" s="675"/>
      <c r="K2" s="675" t="b">
        <f>C2=I2</f>
        <v>1</v>
      </c>
      <c r="L2" s="675"/>
      <c r="M2" s="675"/>
      <c r="N2" s="698"/>
      <c r="O2" s="699"/>
    </row>
    <row r="3" spans="1:15">
      <c r="A3" s="206">
        <f>VALUE(MID(C3,11,4))</f>
        <v>0</v>
      </c>
      <c r="B3" s="207">
        <f t="shared" si="0"/>
        <v>0</v>
      </c>
      <c r="C3" s="344" t="s">
        <v>1133</v>
      </c>
      <c r="D3" s="345">
        <v>0</v>
      </c>
      <c r="E3" s="345">
        <v>0</v>
      </c>
      <c r="F3" s="345">
        <v>797700</v>
      </c>
      <c r="G3" s="345">
        <v>-797700</v>
      </c>
      <c r="H3" s="209"/>
      <c r="I3" s="1" t="s">
        <v>1133</v>
      </c>
      <c r="J3" s="675"/>
      <c r="K3" s="675" t="b">
        <f t="shared" ref="K3:K66" si="1">C3=I3</f>
        <v>1</v>
      </c>
      <c r="L3" s="675"/>
      <c r="M3" s="675"/>
      <c r="N3" s="698"/>
      <c r="O3" s="699"/>
    </row>
    <row r="4" spans="1:15">
      <c r="A4" s="206">
        <f>VALUE(MID(C4,11,4))</f>
        <v>1001</v>
      </c>
      <c r="B4" s="207">
        <f t="shared" si="0"/>
        <v>0</v>
      </c>
      <c r="C4" s="343" t="s">
        <v>449</v>
      </c>
      <c r="D4" s="212">
        <v>0</v>
      </c>
      <c r="E4" s="212">
        <v>0</v>
      </c>
      <c r="F4" s="701">
        <v>797700</v>
      </c>
      <c r="G4" s="212">
        <v>-797700</v>
      </c>
      <c r="H4" s="209"/>
      <c r="I4" s="1" t="s">
        <v>449</v>
      </c>
      <c r="J4" s="675"/>
      <c r="K4" s="675" t="b">
        <f t="shared" si="1"/>
        <v>1</v>
      </c>
      <c r="L4" s="675"/>
      <c r="M4" s="675"/>
      <c r="N4" s="698"/>
      <c r="O4" s="699"/>
    </row>
    <row r="5" spans="1:15">
      <c r="A5" s="206">
        <f t="shared" ref="A5:A51" si="2">VALUE(MID(C5,11,4))</f>
        <v>1001</v>
      </c>
      <c r="B5" s="207">
        <f t="shared" si="0"/>
        <v>2111</v>
      </c>
      <c r="C5" s="213" t="s">
        <v>1563</v>
      </c>
      <c r="D5" s="212">
        <v>0</v>
      </c>
      <c r="E5" s="212">
        <v>0</v>
      </c>
      <c r="F5" s="212">
        <v>3000</v>
      </c>
      <c r="G5" s="212">
        <v>-3000</v>
      </c>
      <c r="H5" s="209"/>
      <c r="I5" s="1" t="s">
        <v>1563</v>
      </c>
      <c r="J5" s="675"/>
      <c r="K5" s="675" t="b">
        <f t="shared" si="1"/>
        <v>1</v>
      </c>
      <c r="L5" s="675"/>
      <c r="M5" s="675"/>
      <c r="N5" s="698"/>
      <c r="O5" s="699"/>
    </row>
    <row r="6" spans="1:15">
      <c r="A6" s="206">
        <f t="shared" si="2"/>
        <v>1001</v>
      </c>
      <c r="B6" s="207">
        <f t="shared" si="0"/>
        <v>2151</v>
      </c>
      <c r="C6" s="213" t="s">
        <v>1564</v>
      </c>
      <c r="D6" s="212">
        <v>0</v>
      </c>
      <c r="E6" s="212">
        <v>0</v>
      </c>
      <c r="F6" s="212">
        <v>17831.419999999998</v>
      </c>
      <c r="G6" s="212">
        <v>-17831.419999999998</v>
      </c>
      <c r="H6" s="209"/>
      <c r="I6" s="1" t="s">
        <v>1564</v>
      </c>
      <c r="J6" s="675"/>
      <c r="K6" s="675" t="b">
        <f t="shared" si="1"/>
        <v>1</v>
      </c>
      <c r="L6" s="675"/>
      <c r="M6" s="675"/>
      <c r="N6" s="698"/>
      <c r="O6" s="699"/>
    </row>
    <row r="7" spans="1:15">
      <c r="A7" s="206">
        <f t="shared" si="2"/>
        <v>1001</v>
      </c>
      <c r="B7" s="207">
        <f t="shared" si="0"/>
        <v>3331</v>
      </c>
      <c r="C7" s="213" t="s">
        <v>1565</v>
      </c>
      <c r="D7" s="212">
        <v>0</v>
      </c>
      <c r="E7" s="212">
        <v>0</v>
      </c>
      <c r="F7" s="212">
        <v>475934.29</v>
      </c>
      <c r="G7" s="212">
        <v>-475934.29</v>
      </c>
      <c r="H7" s="209"/>
      <c r="I7" s="1" t="s">
        <v>1565</v>
      </c>
      <c r="J7" s="675"/>
      <c r="K7" s="675" t="b">
        <f t="shared" si="1"/>
        <v>1</v>
      </c>
      <c r="L7" s="675"/>
      <c r="M7" s="675"/>
      <c r="N7" s="698"/>
      <c r="O7" s="699"/>
    </row>
    <row r="8" spans="1:15">
      <c r="A8" s="206">
        <f t="shared" si="2"/>
        <v>1001</v>
      </c>
      <c r="B8" s="207">
        <f t="shared" si="0"/>
        <v>3341</v>
      </c>
      <c r="C8" s="213" t="s">
        <v>777</v>
      </c>
      <c r="D8" s="212">
        <v>0</v>
      </c>
      <c r="E8" s="212">
        <v>0</v>
      </c>
      <c r="F8" s="212">
        <v>227934.29</v>
      </c>
      <c r="G8" s="212">
        <v>-227934.29</v>
      </c>
      <c r="H8" s="209"/>
      <c r="I8" s="1" t="s">
        <v>777</v>
      </c>
      <c r="J8" s="675"/>
      <c r="K8" s="675" t="b">
        <f t="shared" si="1"/>
        <v>1</v>
      </c>
      <c r="L8" s="675"/>
      <c r="M8" s="675"/>
      <c r="N8" s="698"/>
      <c r="O8" s="699"/>
    </row>
    <row r="9" spans="1:15">
      <c r="A9" s="206">
        <f t="shared" si="2"/>
        <v>1001</v>
      </c>
      <c r="B9" s="207">
        <f t="shared" si="0"/>
        <v>3362</v>
      </c>
      <c r="C9" s="213" t="s">
        <v>1566</v>
      </c>
      <c r="D9" s="212">
        <v>0</v>
      </c>
      <c r="E9" s="212">
        <v>0</v>
      </c>
      <c r="F9" s="212">
        <v>73000</v>
      </c>
      <c r="G9" s="212">
        <v>-73000</v>
      </c>
      <c r="H9" s="209"/>
      <c r="I9" s="1" t="s">
        <v>1566</v>
      </c>
      <c r="J9" s="675"/>
      <c r="K9" s="675" t="b">
        <f t="shared" si="1"/>
        <v>1</v>
      </c>
      <c r="L9" s="675"/>
      <c r="M9" s="675"/>
      <c r="N9" s="698"/>
      <c r="O9" s="699"/>
    </row>
    <row r="10" spans="1:15">
      <c r="A10" s="206">
        <f>VALUE(MID(C10,11,4))</f>
        <v>0</v>
      </c>
      <c r="B10" s="207">
        <f>VALUE(MID(C10,16,4))</f>
        <v>0</v>
      </c>
      <c r="C10" s="344" t="s">
        <v>1134</v>
      </c>
      <c r="D10" s="345">
        <v>0</v>
      </c>
      <c r="E10" s="345">
        <v>0</v>
      </c>
      <c r="F10" s="345">
        <v>1218140</v>
      </c>
      <c r="G10" s="345">
        <v>-1218140</v>
      </c>
      <c r="H10" s="209"/>
      <c r="I10" s="1" t="s">
        <v>1134</v>
      </c>
      <c r="J10" s="675"/>
      <c r="K10" s="675" t="b">
        <f t="shared" si="1"/>
        <v>1</v>
      </c>
      <c r="L10" s="675"/>
      <c r="M10" s="675"/>
      <c r="N10" s="698"/>
      <c r="O10" s="699"/>
    </row>
    <row r="11" spans="1:15">
      <c r="A11" s="206">
        <f>VALUE(MID(C11,11,4))</f>
        <v>2001</v>
      </c>
      <c r="B11" s="207">
        <f>VALUE(MID(C11,16,4))</f>
        <v>0</v>
      </c>
      <c r="C11" s="343" t="s">
        <v>1235</v>
      </c>
      <c r="D11" s="212">
        <v>0</v>
      </c>
      <c r="E11" s="212">
        <v>0</v>
      </c>
      <c r="F11" s="701">
        <v>405000</v>
      </c>
      <c r="G11" s="212">
        <v>-405000</v>
      </c>
      <c r="H11" s="209"/>
      <c r="I11" s="1" t="s">
        <v>1235</v>
      </c>
      <c r="J11" s="675"/>
      <c r="K11" s="675" t="b">
        <f t="shared" si="1"/>
        <v>1</v>
      </c>
      <c r="L11" s="675"/>
      <c r="M11" s="675"/>
      <c r="N11" s="698"/>
      <c r="O11" s="699"/>
    </row>
    <row r="12" spans="1:15">
      <c r="A12" s="206">
        <f>VALUE(MID(C12,11,4))</f>
        <v>2001</v>
      </c>
      <c r="B12" s="207">
        <f>VALUE(MID(C12,16,4))</f>
        <v>3362</v>
      </c>
      <c r="C12" s="213" t="s">
        <v>1057</v>
      </c>
      <c r="D12" s="212">
        <v>0</v>
      </c>
      <c r="E12" s="212">
        <v>0</v>
      </c>
      <c r="F12" s="212">
        <v>5000</v>
      </c>
      <c r="G12" s="212">
        <v>-5000</v>
      </c>
      <c r="H12" s="209"/>
      <c r="I12" s="1" t="s">
        <v>1057</v>
      </c>
      <c r="J12" s="675"/>
      <c r="K12" s="675" t="b">
        <f t="shared" si="1"/>
        <v>1</v>
      </c>
      <c r="L12" s="675"/>
      <c r="M12" s="675"/>
      <c r="N12" s="698"/>
      <c r="O12" s="699"/>
    </row>
    <row r="13" spans="1:15">
      <c r="A13" s="206">
        <f>VALUE(MID(C13,11,4))</f>
        <v>2001</v>
      </c>
      <c r="B13" s="207">
        <f>VALUE(MID(C13,16,4))</f>
        <v>3611</v>
      </c>
      <c r="C13" s="213" t="s">
        <v>450</v>
      </c>
      <c r="D13" s="212">
        <v>0</v>
      </c>
      <c r="E13" s="212">
        <v>0</v>
      </c>
      <c r="F13" s="212">
        <v>200000</v>
      </c>
      <c r="G13" s="212">
        <v>-200000</v>
      </c>
      <c r="H13" s="209"/>
      <c r="I13" s="1" t="s">
        <v>450</v>
      </c>
      <c r="J13" s="675"/>
      <c r="K13" s="675" t="b">
        <f t="shared" si="1"/>
        <v>1</v>
      </c>
      <c r="L13" s="675"/>
      <c r="M13" s="675"/>
      <c r="N13" s="698"/>
      <c r="O13" s="699"/>
    </row>
    <row r="14" spans="1:15">
      <c r="A14" s="206">
        <f t="shared" si="2"/>
        <v>2001</v>
      </c>
      <c r="B14" s="207">
        <f t="shared" si="0"/>
        <v>3661</v>
      </c>
      <c r="C14" s="213" t="s">
        <v>1236</v>
      </c>
      <c r="D14" s="212">
        <v>0</v>
      </c>
      <c r="E14" s="212">
        <v>0</v>
      </c>
      <c r="F14" s="212">
        <v>200000</v>
      </c>
      <c r="G14" s="212">
        <v>-200000</v>
      </c>
      <c r="H14" s="209"/>
      <c r="I14" s="1" t="s">
        <v>1236</v>
      </c>
      <c r="J14" s="675"/>
      <c r="K14" s="675" t="b">
        <f t="shared" si="1"/>
        <v>1</v>
      </c>
      <c r="L14" s="675"/>
      <c r="M14" s="675"/>
      <c r="N14" s="698"/>
      <c r="O14" s="699"/>
    </row>
    <row r="15" spans="1:15">
      <c r="A15" s="206">
        <f t="shared" si="2"/>
        <v>2002</v>
      </c>
      <c r="B15" s="207">
        <f t="shared" si="0"/>
        <v>0</v>
      </c>
      <c r="C15" s="343" t="s">
        <v>1567</v>
      </c>
      <c r="D15" s="212">
        <v>0</v>
      </c>
      <c r="E15" s="212">
        <v>0</v>
      </c>
      <c r="F15" s="701">
        <v>350000</v>
      </c>
      <c r="G15" s="212">
        <v>-350000</v>
      </c>
      <c r="H15" s="209"/>
      <c r="I15" s="1" t="s">
        <v>1567</v>
      </c>
      <c r="J15" s="675"/>
      <c r="K15" s="675" t="b">
        <f t="shared" si="1"/>
        <v>1</v>
      </c>
      <c r="L15" s="675"/>
      <c r="M15" s="675"/>
      <c r="N15" s="698"/>
      <c r="O15" s="699"/>
    </row>
    <row r="16" spans="1:15">
      <c r="A16" s="206">
        <f t="shared" si="2"/>
        <v>2002</v>
      </c>
      <c r="B16" s="207">
        <f t="shared" si="0"/>
        <v>3362</v>
      </c>
      <c r="C16" s="213" t="s">
        <v>451</v>
      </c>
      <c r="D16" s="212">
        <v>0</v>
      </c>
      <c r="E16" s="212">
        <v>0</v>
      </c>
      <c r="F16" s="212">
        <v>300000</v>
      </c>
      <c r="G16" s="212">
        <v>-300000</v>
      </c>
      <c r="H16" s="209"/>
      <c r="I16" s="1" t="s">
        <v>451</v>
      </c>
      <c r="J16" s="675"/>
      <c r="K16" s="675" t="b">
        <f t="shared" si="1"/>
        <v>1</v>
      </c>
      <c r="L16" s="675"/>
      <c r="M16" s="675"/>
      <c r="N16" s="698"/>
      <c r="O16" s="699"/>
    </row>
    <row r="17" spans="1:15">
      <c r="A17" s="206">
        <f t="shared" si="2"/>
        <v>2002</v>
      </c>
      <c r="B17" s="207">
        <f t="shared" si="0"/>
        <v>5931</v>
      </c>
      <c r="C17" s="213" t="s">
        <v>1237</v>
      </c>
      <c r="D17" s="212">
        <v>0</v>
      </c>
      <c r="E17" s="212">
        <v>0</v>
      </c>
      <c r="F17" s="212">
        <v>50000</v>
      </c>
      <c r="G17" s="212">
        <v>-50000</v>
      </c>
      <c r="H17" s="209"/>
      <c r="I17" s="1" t="s">
        <v>1237</v>
      </c>
      <c r="J17" s="675"/>
      <c r="K17" s="675" t="b">
        <f t="shared" si="1"/>
        <v>1</v>
      </c>
      <c r="L17" s="675"/>
      <c r="M17" s="675"/>
      <c r="N17" s="698"/>
      <c r="O17" s="699"/>
    </row>
    <row r="18" spans="1:15">
      <c r="A18" s="206">
        <f t="shared" si="2"/>
        <v>2003</v>
      </c>
      <c r="B18" s="207">
        <f t="shared" si="0"/>
        <v>0</v>
      </c>
      <c r="C18" s="343" t="s">
        <v>1238</v>
      </c>
      <c r="D18" s="212">
        <v>0</v>
      </c>
      <c r="E18" s="212">
        <v>0</v>
      </c>
      <c r="F18" s="701">
        <v>463140</v>
      </c>
      <c r="G18" s="212">
        <v>-463140</v>
      </c>
      <c r="H18" s="209"/>
      <c r="I18" s="1" t="s">
        <v>1238</v>
      </c>
      <c r="J18" s="675"/>
      <c r="K18" s="675" t="b">
        <f t="shared" si="1"/>
        <v>1</v>
      </c>
      <c r="L18" s="675"/>
      <c r="M18" s="675"/>
      <c r="N18" s="698"/>
      <c r="O18" s="699"/>
    </row>
    <row r="19" spans="1:15">
      <c r="A19" s="206">
        <f t="shared" si="2"/>
        <v>2003</v>
      </c>
      <c r="B19" s="207">
        <f t="shared" si="0"/>
        <v>2141</v>
      </c>
      <c r="C19" s="213" t="s">
        <v>1239</v>
      </c>
      <c r="D19" s="212">
        <v>0</v>
      </c>
      <c r="E19" s="212">
        <v>0</v>
      </c>
      <c r="F19" s="212">
        <v>15000</v>
      </c>
      <c r="G19" s="212">
        <v>-15000</v>
      </c>
      <c r="H19" s="209"/>
      <c r="I19" s="1" t="s">
        <v>1239</v>
      </c>
      <c r="J19" s="675"/>
      <c r="K19" s="675" t="b">
        <f t="shared" si="1"/>
        <v>1</v>
      </c>
      <c r="L19" s="675"/>
      <c r="M19" s="675"/>
      <c r="N19" s="698"/>
      <c r="O19" s="699"/>
    </row>
    <row r="20" spans="1:15">
      <c r="A20" s="206">
        <f>VALUE(MID(C20,11,4))</f>
        <v>2003</v>
      </c>
      <c r="B20" s="207">
        <f>VALUE(MID(C20,16,4))</f>
        <v>2151</v>
      </c>
      <c r="C20" s="213" t="s">
        <v>1240</v>
      </c>
      <c r="D20" s="212">
        <v>0</v>
      </c>
      <c r="E20" s="212">
        <v>0</v>
      </c>
      <c r="F20" s="212">
        <v>22400</v>
      </c>
      <c r="G20" s="212">
        <v>-22400</v>
      </c>
      <c r="H20" s="209"/>
      <c r="I20" s="1" t="s">
        <v>1240</v>
      </c>
      <c r="J20" s="675"/>
      <c r="K20" s="675" t="b">
        <f t="shared" si="1"/>
        <v>1</v>
      </c>
      <c r="L20" s="675"/>
      <c r="M20" s="675"/>
      <c r="N20" s="698"/>
      <c r="O20" s="699"/>
    </row>
    <row r="21" spans="1:15">
      <c r="A21" s="206">
        <f>VALUE(MID(C21,11,4))</f>
        <v>2003</v>
      </c>
      <c r="B21" s="207">
        <f>VALUE(MID(C21,16,4))</f>
        <v>3161</v>
      </c>
      <c r="C21" s="213" t="s">
        <v>1241</v>
      </c>
      <c r="D21" s="212">
        <v>0</v>
      </c>
      <c r="E21" s="212">
        <v>0</v>
      </c>
      <c r="F21" s="212">
        <v>15600</v>
      </c>
      <c r="G21" s="212">
        <v>-15600</v>
      </c>
      <c r="H21" s="209"/>
      <c r="I21" s="1" t="s">
        <v>1241</v>
      </c>
      <c r="J21" s="675"/>
      <c r="K21" s="675" t="b">
        <f t="shared" si="1"/>
        <v>1</v>
      </c>
      <c r="L21" s="675"/>
      <c r="M21" s="675"/>
      <c r="N21" s="698"/>
      <c r="O21" s="699"/>
    </row>
    <row r="22" spans="1:15">
      <c r="A22" s="206">
        <f t="shared" si="2"/>
        <v>2003</v>
      </c>
      <c r="B22" s="207">
        <f t="shared" si="0"/>
        <v>3171</v>
      </c>
      <c r="C22" s="213" t="s">
        <v>1242</v>
      </c>
      <c r="D22" s="212">
        <v>0</v>
      </c>
      <c r="E22" s="212">
        <v>0</v>
      </c>
      <c r="F22" s="212">
        <v>11050</v>
      </c>
      <c r="G22" s="212">
        <v>-11050</v>
      </c>
      <c r="H22" s="209"/>
      <c r="I22" s="1" t="s">
        <v>1242</v>
      </c>
      <c r="J22" s="675"/>
      <c r="K22" s="675" t="b">
        <f t="shared" si="1"/>
        <v>1</v>
      </c>
      <c r="L22" s="675"/>
      <c r="M22" s="675"/>
      <c r="N22" s="698"/>
      <c r="O22" s="699"/>
    </row>
    <row r="23" spans="1:15">
      <c r="A23" s="206">
        <f>VALUE(MID(C23,11,4))</f>
        <v>2003</v>
      </c>
      <c r="B23" s="207">
        <f>VALUE(MID(C23,16,4))</f>
        <v>3521</v>
      </c>
      <c r="C23" s="213" t="s">
        <v>1243</v>
      </c>
      <c r="D23" s="212">
        <v>0</v>
      </c>
      <c r="E23" s="212">
        <v>0</v>
      </c>
      <c r="F23" s="212">
        <v>47690</v>
      </c>
      <c r="G23" s="212">
        <v>-47690</v>
      </c>
      <c r="H23" s="209"/>
      <c r="I23" s="1" t="s">
        <v>1243</v>
      </c>
      <c r="J23" s="675"/>
      <c r="K23" s="675" t="b">
        <f t="shared" si="1"/>
        <v>1</v>
      </c>
      <c r="L23" s="675"/>
      <c r="M23" s="675"/>
      <c r="N23" s="698"/>
      <c r="O23" s="699"/>
    </row>
    <row r="24" spans="1:15">
      <c r="A24" s="206">
        <f t="shared" si="2"/>
        <v>2003</v>
      </c>
      <c r="B24" s="207">
        <f t="shared" si="0"/>
        <v>3691</v>
      </c>
      <c r="C24" s="213" t="s">
        <v>1244</v>
      </c>
      <c r="D24" s="212">
        <v>0</v>
      </c>
      <c r="E24" s="212">
        <v>0</v>
      </c>
      <c r="F24" s="212">
        <v>220400</v>
      </c>
      <c r="G24" s="212">
        <v>-220400</v>
      </c>
      <c r="H24" s="209"/>
      <c r="I24" s="1" t="s">
        <v>1244</v>
      </c>
      <c r="J24" s="675"/>
      <c r="K24" s="675" t="b">
        <f t="shared" si="1"/>
        <v>1</v>
      </c>
      <c r="L24" s="675"/>
      <c r="M24" s="675"/>
      <c r="N24" s="698"/>
      <c r="O24" s="699"/>
    </row>
    <row r="25" spans="1:15">
      <c r="A25" s="206">
        <f t="shared" si="2"/>
        <v>2003</v>
      </c>
      <c r="B25" s="207">
        <f t="shared" si="0"/>
        <v>5971</v>
      </c>
      <c r="C25" s="213" t="s">
        <v>1568</v>
      </c>
      <c r="D25" s="212">
        <v>0</v>
      </c>
      <c r="E25" s="212">
        <v>0</v>
      </c>
      <c r="F25" s="212">
        <v>131000</v>
      </c>
      <c r="G25" s="212">
        <v>-131000</v>
      </c>
      <c r="H25" s="209"/>
      <c r="I25" s="1" t="s">
        <v>1568</v>
      </c>
      <c r="J25" s="675"/>
      <c r="K25" s="675" t="b">
        <f t="shared" si="1"/>
        <v>1</v>
      </c>
      <c r="L25" s="675"/>
      <c r="M25" s="675"/>
      <c r="N25" s="698"/>
      <c r="O25" s="699"/>
    </row>
    <row r="26" spans="1:15">
      <c r="A26" s="206">
        <f t="shared" si="2"/>
        <v>0</v>
      </c>
      <c r="B26" s="207">
        <f t="shared" si="0"/>
        <v>0</v>
      </c>
      <c r="C26" s="344" t="s">
        <v>1135</v>
      </c>
      <c r="D26" s="345">
        <v>0</v>
      </c>
      <c r="E26" s="345">
        <v>0</v>
      </c>
      <c r="F26" s="345">
        <v>708240</v>
      </c>
      <c r="G26" s="345">
        <v>-708240</v>
      </c>
      <c r="H26" s="209"/>
      <c r="I26" s="1" t="s">
        <v>1135</v>
      </c>
      <c r="J26" s="675"/>
      <c r="K26" s="675" t="b">
        <f t="shared" si="1"/>
        <v>1</v>
      </c>
      <c r="L26" s="675"/>
      <c r="M26" s="675"/>
      <c r="N26" s="698"/>
      <c r="O26" s="699"/>
    </row>
    <row r="27" spans="1:15">
      <c r="A27" s="206">
        <f t="shared" si="2"/>
        <v>3001</v>
      </c>
      <c r="B27" s="207">
        <f t="shared" si="0"/>
        <v>0</v>
      </c>
      <c r="C27" s="343" t="s">
        <v>1245</v>
      </c>
      <c r="D27" s="212">
        <v>0</v>
      </c>
      <c r="E27" s="212">
        <v>0</v>
      </c>
      <c r="F27" s="701">
        <v>708240</v>
      </c>
      <c r="G27" s="212">
        <v>-708240</v>
      </c>
      <c r="H27" s="209"/>
      <c r="I27" s="1" t="s">
        <v>1245</v>
      </c>
      <c r="J27" s="675"/>
      <c r="K27" s="675" t="b">
        <f t="shared" si="1"/>
        <v>1</v>
      </c>
      <c r="L27" s="675"/>
      <c r="M27" s="675"/>
      <c r="N27" s="698"/>
      <c r="O27" s="699"/>
    </row>
    <row r="28" spans="1:15">
      <c r="A28" s="206">
        <f t="shared" si="2"/>
        <v>3001</v>
      </c>
      <c r="B28" s="207">
        <f t="shared" si="0"/>
        <v>3171</v>
      </c>
      <c r="C28" s="213" t="s">
        <v>1569</v>
      </c>
      <c r="D28" s="212">
        <v>0</v>
      </c>
      <c r="E28" s="212">
        <v>0</v>
      </c>
      <c r="F28" s="212">
        <v>85240</v>
      </c>
      <c r="G28" s="212">
        <v>-85240</v>
      </c>
      <c r="H28" s="209"/>
      <c r="I28" s="1" t="s">
        <v>1569</v>
      </c>
      <c r="J28" s="675"/>
      <c r="K28" s="675" t="b">
        <f t="shared" si="1"/>
        <v>1</v>
      </c>
      <c r="L28" s="675"/>
      <c r="M28" s="675"/>
      <c r="N28" s="698"/>
      <c r="O28" s="699"/>
    </row>
    <row r="29" spans="1:15">
      <c r="A29" s="206">
        <f>VALUE(MID(C29,11,4))</f>
        <v>3001</v>
      </c>
      <c r="B29" s="207">
        <f>VALUE(MID(C29,16,4))</f>
        <v>3351</v>
      </c>
      <c r="C29" s="213" t="s">
        <v>1246</v>
      </c>
      <c r="D29" s="212">
        <v>0</v>
      </c>
      <c r="E29" s="212">
        <v>0</v>
      </c>
      <c r="F29" s="212">
        <v>464000</v>
      </c>
      <c r="G29" s="212">
        <v>-464000</v>
      </c>
      <c r="H29" s="209"/>
      <c r="I29" s="1" t="s">
        <v>1246</v>
      </c>
      <c r="J29" s="675"/>
      <c r="K29" s="675" t="b">
        <f t="shared" si="1"/>
        <v>1</v>
      </c>
      <c r="L29" s="675"/>
      <c r="M29" s="675"/>
      <c r="N29" s="698"/>
      <c r="O29" s="699"/>
    </row>
    <row r="30" spans="1:15">
      <c r="A30" s="206">
        <f t="shared" si="2"/>
        <v>3001</v>
      </c>
      <c r="B30" s="207">
        <f t="shared" si="0"/>
        <v>3391</v>
      </c>
      <c r="C30" s="213" t="s">
        <v>1570</v>
      </c>
      <c r="D30" s="212">
        <v>0</v>
      </c>
      <c r="E30" s="212">
        <v>0</v>
      </c>
      <c r="F30" s="212">
        <v>159000</v>
      </c>
      <c r="G30" s="212">
        <v>-159000</v>
      </c>
      <c r="H30" s="209"/>
      <c r="I30" s="1" t="s">
        <v>1570</v>
      </c>
      <c r="J30" s="675"/>
      <c r="K30" s="675" t="b">
        <f t="shared" si="1"/>
        <v>1</v>
      </c>
      <c r="L30" s="675"/>
      <c r="M30" s="675"/>
      <c r="N30" s="698"/>
      <c r="O30" s="699"/>
    </row>
    <row r="31" spans="1:15">
      <c r="A31" s="206">
        <f t="shared" si="2"/>
        <v>0</v>
      </c>
      <c r="B31" s="207">
        <f t="shared" si="0"/>
        <v>0</v>
      </c>
      <c r="C31" s="344" t="s">
        <v>452</v>
      </c>
      <c r="D31" s="345">
        <v>0</v>
      </c>
      <c r="E31" s="345">
        <v>0</v>
      </c>
      <c r="F31" s="345">
        <v>2500000</v>
      </c>
      <c r="G31" s="345">
        <v>-2500000</v>
      </c>
      <c r="H31" s="209"/>
      <c r="I31" s="1" t="s">
        <v>452</v>
      </c>
      <c r="J31" s="675"/>
      <c r="K31" s="675" t="b">
        <f t="shared" si="1"/>
        <v>1</v>
      </c>
      <c r="L31" s="675"/>
      <c r="M31" s="675"/>
      <c r="N31" s="698"/>
      <c r="O31" s="699"/>
    </row>
    <row r="32" spans="1:15">
      <c r="A32" s="206">
        <f>VALUE(MID(C32,11,4))</f>
        <v>4001</v>
      </c>
      <c r="B32" s="207">
        <f>VALUE(MID(C32,16,4))</f>
        <v>0</v>
      </c>
      <c r="C32" s="343" t="s">
        <v>1247</v>
      </c>
      <c r="D32" s="212">
        <v>0</v>
      </c>
      <c r="E32" s="212">
        <v>0</v>
      </c>
      <c r="F32" s="701">
        <v>2500000</v>
      </c>
      <c r="G32" s="212">
        <v>-2500000</v>
      </c>
      <c r="H32" s="209"/>
      <c r="I32" s="1" t="s">
        <v>1247</v>
      </c>
      <c r="J32" s="675"/>
      <c r="K32" s="675" t="b">
        <f t="shared" si="1"/>
        <v>1</v>
      </c>
      <c r="L32" s="675"/>
      <c r="M32" s="675"/>
      <c r="N32" s="698"/>
      <c r="O32" s="699"/>
    </row>
    <row r="33" spans="1:15">
      <c r="A33" s="206">
        <f>VALUE(MID(C33,11,4))</f>
        <v>4001</v>
      </c>
      <c r="B33" s="207">
        <f>VALUE(MID(C33,16,4))</f>
        <v>2941</v>
      </c>
      <c r="C33" s="213" t="s">
        <v>453</v>
      </c>
      <c r="D33" s="212">
        <v>0</v>
      </c>
      <c r="E33" s="212">
        <v>0</v>
      </c>
      <c r="F33" s="212">
        <v>50000</v>
      </c>
      <c r="G33" s="212">
        <v>-50000</v>
      </c>
      <c r="H33" s="209"/>
      <c r="I33" s="1" t="s">
        <v>453</v>
      </c>
      <c r="J33" s="675"/>
      <c r="K33" s="675" t="b">
        <f t="shared" si="1"/>
        <v>1</v>
      </c>
      <c r="L33" s="675"/>
      <c r="M33" s="675"/>
      <c r="N33" s="698"/>
      <c r="O33" s="699"/>
    </row>
    <row r="34" spans="1:15">
      <c r="A34" s="206">
        <f>VALUE(MID(C34,11,4))</f>
        <v>4001</v>
      </c>
      <c r="B34" s="207">
        <f>VALUE(MID(C34,16,4))</f>
        <v>3171</v>
      </c>
      <c r="C34" s="213" t="s">
        <v>454</v>
      </c>
      <c r="D34" s="212">
        <v>0</v>
      </c>
      <c r="E34" s="212">
        <v>0</v>
      </c>
      <c r="F34" s="212">
        <v>1515000</v>
      </c>
      <c r="G34" s="212">
        <v>-1515000</v>
      </c>
      <c r="H34" s="209"/>
      <c r="I34" s="1" t="s">
        <v>454</v>
      </c>
      <c r="J34" s="675"/>
      <c r="K34" s="675" t="b">
        <f t="shared" si="1"/>
        <v>1</v>
      </c>
      <c r="L34" s="675"/>
      <c r="M34" s="675"/>
      <c r="N34" s="698"/>
      <c r="O34" s="699"/>
    </row>
    <row r="35" spans="1:15">
      <c r="A35" s="206">
        <f>VALUE(MID(C35,11,4))</f>
        <v>4001</v>
      </c>
      <c r="B35" s="207">
        <f>VALUE(MID(C35,16,4))</f>
        <v>3271</v>
      </c>
      <c r="C35" s="213" t="s">
        <v>1248</v>
      </c>
      <c r="D35" s="212">
        <v>0</v>
      </c>
      <c r="E35" s="212">
        <v>0</v>
      </c>
      <c r="F35" s="212">
        <v>115000</v>
      </c>
      <c r="G35" s="212">
        <v>-115000</v>
      </c>
      <c r="H35" s="209"/>
      <c r="I35" s="1" t="s">
        <v>1248</v>
      </c>
      <c r="J35" s="675"/>
      <c r="K35" s="675" t="b">
        <f t="shared" si="1"/>
        <v>1</v>
      </c>
      <c r="L35" s="675"/>
      <c r="M35" s="675"/>
      <c r="N35" s="698"/>
      <c r="O35" s="699"/>
    </row>
    <row r="36" spans="1:15">
      <c r="A36" s="206">
        <f t="shared" si="2"/>
        <v>4001</v>
      </c>
      <c r="B36" s="207">
        <f t="shared" si="0"/>
        <v>3461</v>
      </c>
      <c r="C36" s="213" t="s">
        <v>778</v>
      </c>
      <c r="D36" s="212">
        <v>0</v>
      </c>
      <c r="E36" s="212">
        <v>0</v>
      </c>
      <c r="F36" s="212">
        <v>20000</v>
      </c>
      <c r="G36" s="212">
        <v>-20000</v>
      </c>
      <c r="H36" s="209"/>
      <c r="I36" s="1" t="s">
        <v>778</v>
      </c>
      <c r="J36" s="675"/>
      <c r="K36" s="675" t="b">
        <f t="shared" si="1"/>
        <v>1</v>
      </c>
      <c r="L36" s="675"/>
      <c r="M36" s="675"/>
      <c r="N36" s="698"/>
      <c r="O36" s="699"/>
    </row>
    <row r="37" spans="1:15">
      <c r="A37" s="206">
        <f t="shared" si="2"/>
        <v>4001</v>
      </c>
      <c r="B37" s="207">
        <f t="shared" si="0"/>
        <v>3571</v>
      </c>
      <c r="C37" s="213" t="s">
        <v>455</v>
      </c>
      <c r="D37" s="212">
        <v>0</v>
      </c>
      <c r="E37" s="212">
        <v>0</v>
      </c>
      <c r="F37" s="212">
        <v>60000</v>
      </c>
      <c r="G37" s="212">
        <v>-60000</v>
      </c>
      <c r="H37" s="209"/>
      <c r="I37" s="1" t="s">
        <v>455</v>
      </c>
      <c r="J37" s="675"/>
      <c r="K37" s="675" t="b">
        <f t="shared" si="1"/>
        <v>1</v>
      </c>
      <c r="L37" s="675"/>
      <c r="M37" s="675"/>
      <c r="N37" s="698"/>
      <c r="O37" s="699"/>
    </row>
    <row r="38" spans="1:15">
      <c r="A38" s="206">
        <f t="shared" si="2"/>
        <v>4001</v>
      </c>
      <c r="B38" s="207">
        <f t="shared" si="0"/>
        <v>5971</v>
      </c>
      <c r="C38" s="213" t="s">
        <v>456</v>
      </c>
      <c r="D38" s="212">
        <v>0</v>
      </c>
      <c r="E38" s="212">
        <v>0</v>
      </c>
      <c r="F38" s="212">
        <v>740000</v>
      </c>
      <c r="G38" s="212">
        <v>-740000</v>
      </c>
      <c r="H38" s="209"/>
      <c r="I38" s="1" t="s">
        <v>456</v>
      </c>
      <c r="J38" s="675"/>
      <c r="K38" s="675" t="b">
        <f t="shared" si="1"/>
        <v>1</v>
      </c>
      <c r="L38" s="675"/>
      <c r="M38" s="675"/>
      <c r="N38" s="698"/>
      <c r="O38" s="699"/>
    </row>
    <row r="39" spans="1:15">
      <c r="A39" s="206">
        <f t="shared" si="2"/>
        <v>0</v>
      </c>
      <c r="B39" s="207">
        <f t="shared" si="0"/>
        <v>0</v>
      </c>
      <c r="C39" s="344" t="s">
        <v>457</v>
      </c>
      <c r="D39" s="345">
        <v>0</v>
      </c>
      <c r="E39" s="345">
        <v>0</v>
      </c>
      <c r="F39" s="345">
        <v>139952248</v>
      </c>
      <c r="G39" s="345">
        <v>-139952248</v>
      </c>
      <c r="H39" s="209"/>
      <c r="I39" s="1" t="s">
        <v>457</v>
      </c>
      <c r="J39" s="675"/>
      <c r="K39" s="675" t="b">
        <f t="shared" si="1"/>
        <v>1</v>
      </c>
      <c r="L39" s="675"/>
      <c r="M39" s="675"/>
      <c r="N39" s="698"/>
      <c r="O39" s="699"/>
    </row>
    <row r="40" spans="1:15">
      <c r="A40" s="206">
        <f t="shared" si="2"/>
        <v>5001</v>
      </c>
      <c r="B40" s="207">
        <f t="shared" si="0"/>
        <v>0</v>
      </c>
      <c r="C40" s="343" t="s">
        <v>1136</v>
      </c>
      <c r="D40" s="212">
        <v>0</v>
      </c>
      <c r="E40" s="212">
        <v>0</v>
      </c>
      <c r="F40" s="701">
        <v>126745537.22</v>
      </c>
      <c r="G40" s="212">
        <v>-126745537.22</v>
      </c>
      <c r="H40" s="209"/>
      <c r="I40" s="1" t="s">
        <v>1136</v>
      </c>
      <c r="J40" s="675"/>
      <c r="K40" s="675" t="b">
        <f t="shared" si="1"/>
        <v>1</v>
      </c>
      <c r="L40" s="675"/>
      <c r="M40" s="675"/>
      <c r="N40" s="698"/>
      <c r="O40" s="699"/>
    </row>
    <row r="41" spans="1:15">
      <c r="A41" s="206">
        <f t="shared" si="2"/>
        <v>5001</v>
      </c>
      <c r="B41" s="207">
        <f t="shared" si="0"/>
        <v>1131</v>
      </c>
      <c r="C41" s="213" t="s">
        <v>779</v>
      </c>
      <c r="D41" s="212">
        <v>0</v>
      </c>
      <c r="E41" s="212">
        <v>0</v>
      </c>
      <c r="F41" s="212">
        <v>21190027.920000002</v>
      </c>
      <c r="G41" s="212">
        <v>-21190027.920000002</v>
      </c>
      <c r="H41" s="209"/>
      <c r="I41" s="1" t="s">
        <v>779</v>
      </c>
      <c r="J41" s="675"/>
      <c r="K41" s="675" t="b">
        <f t="shared" si="1"/>
        <v>1</v>
      </c>
      <c r="L41" s="675"/>
      <c r="M41" s="675"/>
      <c r="N41" s="698"/>
      <c r="O41" s="699"/>
    </row>
    <row r="42" spans="1:15">
      <c r="A42" s="206">
        <f t="shared" si="2"/>
        <v>5001</v>
      </c>
      <c r="B42" s="207">
        <f t="shared" si="0"/>
        <v>1311</v>
      </c>
      <c r="C42" s="213" t="s">
        <v>780</v>
      </c>
      <c r="D42" s="212">
        <v>0</v>
      </c>
      <c r="E42" s="212">
        <v>0</v>
      </c>
      <c r="F42" s="212">
        <v>741374.4</v>
      </c>
      <c r="G42" s="212">
        <v>-741374.4</v>
      </c>
      <c r="H42" s="209"/>
      <c r="I42" s="1" t="s">
        <v>780</v>
      </c>
      <c r="J42" s="675"/>
      <c r="K42" s="675" t="b">
        <f t="shared" si="1"/>
        <v>1</v>
      </c>
      <c r="L42" s="675"/>
      <c r="M42" s="675"/>
      <c r="N42" s="698"/>
      <c r="O42" s="699"/>
    </row>
    <row r="43" spans="1:15">
      <c r="A43" s="206">
        <f t="shared" si="2"/>
        <v>5001</v>
      </c>
      <c r="B43" s="207">
        <f t="shared" si="0"/>
        <v>1321</v>
      </c>
      <c r="C43" s="213" t="s">
        <v>781</v>
      </c>
      <c r="D43" s="212">
        <v>0</v>
      </c>
      <c r="E43" s="212">
        <v>0</v>
      </c>
      <c r="F43" s="212">
        <v>353167.13</v>
      </c>
      <c r="G43" s="212">
        <v>-353167.13</v>
      </c>
      <c r="H43" s="209"/>
      <c r="I43" s="1" t="s">
        <v>781</v>
      </c>
      <c r="J43" s="675"/>
      <c r="K43" s="675" t="b">
        <f t="shared" si="1"/>
        <v>1</v>
      </c>
      <c r="L43" s="675"/>
      <c r="M43" s="675"/>
      <c r="N43" s="698"/>
      <c r="O43" s="699"/>
    </row>
    <row r="44" spans="1:15">
      <c r="A44" s="206">
        <f>VALUE(MID(C44,11,4))</f>
        <v>5001</v>
      </c>
      <c r="B44" s="207">
        <f>VALUE(MID(C44,16,4))</f>
        <v>1323</v>
      </c>
      <c r="C44" s="213" t="s">
        <v>782</v>
      </c>
      <c r="D44" s="212">
        <v>0</v>
      </c>
      <c r="E44" s="212">
        <v>0</v>
      </c>
      <c r="F44" s="212">
        <v>10553385.9</v>
      </c>
      <c r="G44" s="212">
        <v>-10553385.9</v>
      </c>
      <c r="H44" s="209"/>
      <c r="I44" s="1" t="s">
        <v>782</v>
      </c>
      <c r="J44" s="675"/>
      <c r="K44" s="675" t="b">
        <f t="shared" si="1"/>
        <v>1</v>
      </c>
      <c r="L44" s="675"/>
      <c r="M44" s="675"/>
      <c r="N44" s="698"/>
      <c r="O44" s="699"/>
    </row>
    <row r="45" spans="1:15">
      <c r="A45" s="206">
        <f t="shared" si="2"/>
        <v>5001</v>
      </c>
      <c r="B45" s="207">
        <f t="shared" si="0"/>
        <v>1411</v>
      </c>
      <c r="C45" s="213" t="s">
        <v>458</v>
      </c>
      <c r="D45" s="212">
        <v>0</v>
      </c>
      <c r="E45" s="212">
        <v>0</v>
      </c>
      <c r="F45" s="212">
        <v>2186560.81</v>
      </c>
      <c r="G45" s="212">
        <v>-2186560.81</v>
      </c>
      <c r="H45" s="209"/>
      <c r="I45" s="1" t="s">
        <v>458</v>
      </c>
      <c r="J45" s="675"/>
      <c r="K45" s="675" t="b">
        <f t="shared" si="1"/>
        <v>1</v>
      </c>
      <c r="L45" s="675"/>
      <c r="M45" s="675"/>
      <c r="N45" s="698"/>
      <c r="O45" s="699"/>
    </row>
    <row r="46" spans="1:15">
      <c r="A46" s="206">
        <f t="shared" si="2"/>
        <v>5001</v>
      </c>
      <c r="B46" s="207">
        <f t="shared" si="0"/>
        <v>1421</v>
      </c>
      <c r="C46" s="213" t="s">
        <v>783</v>
      </c>
      <c r="D46" s="212">
        <v>0</v>
      </c>
      <c r="E46" s="212">
        <v>0</v>
      </c>
      <c r="F46" s="212">
        <v>1096570.1200000001</v>
      </c>
      <c r="G46" s="212">
        <v>-1096570.1200000001</v>
      </c>
      <c r="H46" s="209"/>
      <c r="I46" s="1" t="s">
        <v>783</v>
      </c>
      <c r="J46" s="675"/>
      <c r="K46" s="675" t="b">
        <f t="shared" si="1"/>
        <v>1</v>
      </c>
      <c r="L46" s="675"/>
      <c r="M46" s="675"/>
      <c r="N46" s="698"/>
      <c r="O46" s="699"/>
    </row>
    <row r="47" spans="1:15">
      <c r="A47" s="206">
        <f t="shared" si="2"/>
        <v>5001</v>
      </c>
      <c r="B47" s="207">
        <f t="shared" ref="B47:B118" si="3">VALUE(MID(C47,16,4))</f>
        <v>1431</v>
      </c>
      <c r="C47" s="213" t="s">
        <v>459</v>
      </c>
      <c r="D47" s="212">
        <v>0</v>
      </c>
      <c r="E47" s="212">
        <v>0</v>
      </c>
      <c r="F47" s="212">
        <v>2067034.67</v>
      </c>
      <c r="G47" s="212">
        <v>-2067034.67</v>
      </c>
      <c r="H47" s="209"/>
      <c r="I47" s="1" t="s">
        <v>459</v>
      </c>
      <c r="J47" s="675"/>
      <c r="K47" s="675" t="b">
        <f t="shared" si="1"/>
        <v>1</v>
      </c>
      <c r="L47" s="675"/>
      <c r="M47" s="675"/>
      <c r="N47" s="698"/>
      <c r="O47" s="699"/>
    </row>
    <row r="48" spans="1:15">
      <c r="A48" s="206">
        <f>VALUE(MID(C48,11,4))</f>
        <v>5001</v>
      </c>
      <c r="B48" s="207">
        <f>VALUE(MID(C48,16,4))</f>
        <v>1441</v>
      </c>
      <c r="C48" s="213" t="s">
        <v>460</v>
      </c>
      <c r="D48" s="212">
        <v>0</v>
      </c>
      <c r="E48" s="212">
        <v>0</v>
      </c>
      <c r="F48" s="212">
        <v>2640456.88</v>
      </c>
      <c r="G48" s="212">
        <v>-2640456.88</v>
      </c>
      <c r="H48" s="209"/>
      <c r="I48" s="1" t="s">
        <v>460</v>
      </c>
      <c r="J48" s="675"/>
      <c r="K48" s="675" t="b">
        <f t="shared" si="1"/>
        <v>1</v>
      </c>
      <c r="L48" s="675"/>
      <c r="M48" s="675"/>
      <c r="N48" s="698"/>
      <c r="O48" s="699"/>
    </row>
    <row r="49" spans="1:15">
      <c r="A49" s="206">
        <f>VALUE(MID(C49,11,4))</f>
        <v>5001</v>
      </c>
      <c r="B49" s="207">
        <f>VALUE(MID(C49,16,4))</f>
        <v>1521</v>
      </c>
      <c r="C49" s="213" t="s">
        <v>742</v>
      </c>
      <c r="D49" s="212">
        <v>0</v>
      </c>
      <c r="E49" s="212">
        <v>0</v>
      </c>
      <c r="F49" s="212">
        <v>3478463.33</v>
      </c>
      <c r="G49" s="212">
        <v>-3478463.33</v>
      </c>
      <c r="H49" s="209"/>
      <c r="I49" s="1" t="s">
        <v>742</v>
      </c>
      <c r="J49" s="675"/>
      <c r="K49" s="675" t="b">
        <f t="shared" si="1"/>
        <v>1</v>
      </c>
      <c r="L49" s="675"/>
      <c r="M49" s="675"/>
      <c r="N49" s="698"/>
      <c r="O49" s="699"/>
    </row>
    <row r="50" spans="1:15">
      <c r="A50" s="206">
        <f t="shared" si="2"/>
        <v>5001</v>
      </c>
      <c r="B50" s="207">
        <f t="shared" si="3"/>
        <v>1543</v>
      </c>
      <c r="C50" s="213" t="s">
        <v>461</v>
      </c>
      <c r="D50" s="212">
        <v>0</v>
      </c>
      <c r="E50" s="212">
        <v>0</v>
      </c>
      <c r="F50" s="212">
        <v>300000</v>
      </c>
      <c r="G50" s="212">
        <v>-300000</v>
      </c>
      <c r="H50" s="209"/>
      <c r="I50" s="1" t="s">
        <v>461</v>
      </c>
      <c r="J50" s="675"/>
      <c r="K50" s="675" t="b">
        <f t="shared" si="1"/>
        <v>1</v>
      </c>
      <c r="L50" s="675"/>
      <c r="M50" s="675"/>
      <c r="N50" s="698"/>
      <c r="O50" s="699"/>
    </row>
    <row r="51" spans="1:15">
      <c r="A51" s="206">
        <f t="shared" si="2"/>
        <v>5001</v>
      </c>
      <c r="B51" s="207">
        <f t="shared" si="3"/>
        <v>1544</v>
      </c>
      <c r="C51" s="213" t="s">
        <v>462</v>
      </c>
      <c r="D51" s="212">
        <v>0</v>
      </c>
      <c r="E51" s="212">
        <v>0</v>
      </c>
      <c r="F51" s="212">
        <v>24528000</v>
      </c>
      <c r="G51" s="212">
        <v>-24528000</v>
      </c>
      <c r="H51" s="209"/>
      <c r="I51" s="1" t="s">
        <v>462</v>
      </c>
      <c r="J51" s="675"/>
      <c r="K51" s="675" t="b">
        <f t="shared" si="1"/>
        <v>1</v>
      </c>
      <c r="L51" s="675"/>
      <c r="M51" s="675"/>
      <c r="N51" s="698"/>
      <c r="O51" s="699"/>
    </row>
    <row r="52" spans="1:15">
      <c r="A52" s="206">
        <f>VALUE(MID(C52,11,4))</f>
        <v>5001</v>
      </c>
      <c r="B52" s="207">
        <f>VALUE(MID(C52,16,4))</f>
        <v>1591</v>
      </c>
      <c r="C52" s="213" t="s">
        <v>463</v>
      </c>
      <c r="D52" s="212">
        <v>0</v>
      </c>
      <c r="E52" s="212">
        <v>0</v>
      </c>
      <c r="F52" s="212">
        <v>49262435.399999999</v>
      </c>
      <c r="G52" s="212">
        <v>-49262435.399999999</v>
      </c>
      <c r="H52" s="209"/>
      <c r="I52" s="1" t="s">
        <v>463</v>
      </c>
      <c r="J52" s="675"/>
      <c r="K52" s="675" t="b">
        <f t="shared" si="1"/>
        <v>1</v>
      </c>
      <c r="L52" s="675"/>
      <c r="M52" s="675"/>
      <c r="N52" s="698"/>
      <c r="O52" s="699"/>
    </row>
    <row r="53" spans="1:15">
      <c r="A53" s="206">
        <f t="shared" ref="A53:A121" si="4">VALUE(MID(C53,11,4))</f>
        <v>5001</v>
      </c>
      <c r="B53" s="207">
        <f t="shared" si="3"/>
        <v>1599</v>
      </c>
      <c r="C53" s="213" t="s">
        <v>1571</v>
      </c>
      <c r="D53" s="212">
        <v>0</v>
      </c>
      <c r="E53" s="212">
        <v>0</v>
      </c>
      <c r="F53" s="212">
        <v>490500</v>
      </c>
      <c r="G53" s="212">
        <v>-490500</v>
      </c>
      <c r="H53" s="209"/>
      <c r="I53" s="1" t="s">
        <v>1571</v>
      </c>
      <c r="J53" s="675"/>
      <c r="K53" s="675" t="b">
        <f t="shared" si="1"/>
        <v>1</v>
      </c>
      <c r="L53" s="675"/>
      <c r="M53" s="675"/>
      <c r="N53" s="698"/>
      <c r="O53" s="699"/>
    </row>
    <row r="54" spans="1:15">
      <c r="A54" s="206">
        <f t="shared" si="4"/>
        <v>5001</v>
      </c>
      <c r="B54" s="207">
        <f t="shared" si="3"/>
        <v>3981</v>
      </c>
      <c r="C54" s="213" t="s">
        <v>464</v>
      </c>
      <c r="D54" s="212">
        <v>0</v>
      </c>
      <c r="E54" s="212">
        <v>0</v>
      </c>
      <c r="F54" s="212">
        <v>3348828.68</v>
      </c>
      <c r="G54" s="212">
        <v>-3348828.68</v>
      </c>
      <c r="H54" s="209"/>
      <c r="I54" s="1" t="s">
        <v>464</v>
      </c>
      <c r="J54" s="675"/>
      <c r="K54" s="675" t="b">
        <f t="shared" si="1"/>
        <v>1</v>
      </c>
      <c r="L54" s="675"/>
      <c r="M54" s="675"/>
      <c r="N54" s="698"/>
      <c r="O54" s="699"/>
    </row>
    <row r="55" spans="1:15">
      <c r="A55" s="206">
        <f t="shared" si="4"/>
        <v>5001</v>
      </c>
      <c r="B55" s="207">
        <f t="shared" si="3"/>
        <v>3982</v>
      </c>
      <c r="C55" s="213" t="s">
        <v>784</v>
      </c>
      <c r="D55" s="212">
        <v>0</v>
      </c>
      <c r="E55" s="212">
        <v>0</v>
      </c>
      <c r="F55" s="212">
        <v>4508731.9800000004</v>
      </c>
      <c r="G55" s="212">
        <v>-4508731.9800000004</v>
      </c>
      <c r="H55" s="209"/>
      <c r="I55" s="1" t="s">
        <v>784</v>
      </c>
      <c r="J55" s="675"/>
      <c r="K55" s="675" t="b">
        <f t="shared" si="1"/>
        <v>1</v>
      </c>
      <c r="L55" s="675"/>
      <c r="M55" s="675"/>
      <c r="N55" s="698"/>
      <c r="O55" s="699"/>
    </row>
    <row r="56" spans="1:15">
      <c r="A56" s="206">
        <f t="shared" si="4"/>
        <v>5002</v>
      </c>
      <c r="B56" s="207">
        <f t="shared" si="3"/>
        <v>0</v>
      </c>
      <c r="C56" s="343" t="s">
        <v>465</v>
      </c>
      <c r="D56" s="212">
        <v>0</v>
      </c>
      <c r="E56" s="212">
        <v>0</v>
      </c>
      <c r="F56" s="701">
        <v>13206710.779999999</v>
      </c>
      <c r="G56" s="212">
        <v>-13206710.779999999</v>
      </c>
      <c r="H56" s="209"/>
      <c r="I56" s="1" t="s">
        <v>465</v>
      </c>
      <c r="J56" s="675"/>
      <c r="K56" s="675" t="b">
        <f t="shared" si="1"/>
        <v>1</v>
      </c>
      <c r="L56" s="675"/>
      <c r="M56" s="675"/>
      <c r="N56" s="698"/>
      <c r="O56" s="699"/>
    </row>
    <row r="57" spans="1:15">
      <c r="A57" s="206">
        <f t="shared" si="4"/>
        <v>5002</v>
      </c>
      <c r="B57" s="207">
        <f t="shared" si="3"/>
        <v>2111</v>
      </c>
      <c r="C57" s="213" t="s">
        <v>466</v>
      </c>
      <c r="D57" s="212">
        <v>0</v>
      </c>
      <c r="E57" s="212">
        <v>0</v>
      </c>
      <c r="F57" s="212">
        <v>634000</v>
      </c>
      <c r="G57" s="212">
        <v>-634000</v>
      </c>
      <c r="H57" s="209"/>
      <c r="I57" s="1" t="s">
        <v>466</v>
      </c>
      <c r="J57" s="675"/>
      <c r="K57" s="675" t="b">
        <f t="shared" si="1"/>
        <v>1</v>
      </c>
      <c r="L57" s="675"/>
      <c r="M57" s="675"/>
      <c r="N57" s="698"/>
      <c r="O57" s="699"/>
    </row>
    <row r="58" spans="1:15">
      <c r="A58" s="206">
        <f t="shared" si="4"/>
        <v>5002</v>
      </c>
      <c r="B58" s="207">
        <f t="shared" si="3"/>
        <v>2141</v>
      </c>
      <c r="C58" s="213" t="s">
        <v>467</v>
      </c>
      <c r="D58" s="212">
        <v>0</v>
      </c>
      <c r="E58" s="212">
        <v>0</v>
      </c>
      <c r="F58" s="212">
        <v>305000</v>
      </c>
      <c r="G58" s="212">
        <v>-305000</v>
      </c>
      <c r="H58" s="209"/>
      <c r="I58" s="1" t="s">
        <v>467</v>
      </c>
      <c r="J58" s="675"/>
      <c r="K58" s="675" t="b">
        <f t="shared" si="1"/>
        <v>1</v>
      </c>
      <c r="L58" s="675"/>
      <c r="M58" s="675"/>
      <c r="N58" s="698"/>
      <c r="O58" s="699"/>
    </row>
    <row r="59" spans="1:15">
      <c r="A59" s="206">
        <f t="shared" si="4"/>
        <v>5002</v>
      </c>
      <c r="B59" s="207">
        <f t="shared" si="3"/>
        <v>2152</v>
      </c>
      <c r="C59" s="213" t="s">
        <v>1572</v>
      </c>
      <c r="D59" s="212">
        <v>0</v>
      </c>
      <c r="E59" s="212">
        <v>0</v>
      </c>
      <c r="F59" s="212">
        <v>20000</v>
      </c>
      <c r="G59" s="212">
        <v>-20000</v>
      </c>
      <c r="H59" s="209"/>
      <c r="I59" s="1" t="s">
        <v>1572</v>
      </c>
      <c r="J59" s="675"/>
      <c r="K59" s="675" t="b">
        <f t="shared" si="1"/>
        <v>1</v>
      </c>
      <c r="L59" s="675"/>
      <c r="M59" s="675"/>
      <c r="N59" s="698"/>
      <c r="O59" s="699"/>
    </row>
    <row r="60" spans="1:15">
      <c r="A60" s="206">
        <f t="shared" si="4"/>
        <v>5002</v>
      </c>
      <c r="B60" s="207">
        <f t="shared" si="3"/>
        <v>2161</v>
      </c>
      <c r="C60" s="213" t="s">
        <v>785</v>
      </c>
      <c r="D60" s="212">
        <v>0</v>
      </c>
      <c r="E60" s="212">
        <v>0</v>
      </c>
      <c r="F60" s="212">
        <v>280000</v>
      </c>
      <c r="G60" s="212">
        <v>-280000</v>
      </c>
      <c r="H60" s="209"/>
      <c r="I60" s="1" t="s">
        <v>785</v>
      </c>
      <c r="J60" s="675"/>
      <c r="K60" s="675" t="b">
        <f t="shared" si="1"/>
        <v>1</v>
      </c>
      <c r="L60" s="675"/>
      <c r="M60" s="675"/>
      <c r="N60" s="698"/>
      <c r="O60" s="699"/>
    </row>
    <row r="61" spans="1:15">
      <c r="A61" s="206">
        <f t="shared" si="4"/>
        <v>5002</v>
      </c>
      <c r="B61" s="207">
        <f t="shared" si="3"/>
        <v>2211</v>
      </c>
      <c r="C61" s="213" t="s">
        <v>786</v>
      </c>
      <c r="D61" s="212">
        <v>0</v>
      </c>
      <c r="E61" s="212">
        <v>0</v>
      </c>
      <c r="F61" s="212">
        <v>340400</v>
      </c>
      <c r="G61" s="212">
        <v>-340400</v>
      </c>
      <c r="H61" s="209"/>
      <c r="I61" s="1" t="s">
        <v>786</v>
      </c>
      <c r="J61" s="675"/>
      <c r="K61" s="675" t="b">
        <f t="shared" si="1"/>
        <v>1</v>
      </c>
      <c r="L61" s="675"/>
      <c r="M61" s="675"/>
      <c r="N61" s="698"/>
      <c r="O61" s="699"/>
    </row>
    <row r="62" spans="1:15">
      <c r="A62" s="206">
        <f t="shared" si="4"/>
        <v>5002</v>
      </c>
      <c r="B62" s="207">
        <f t="shared" si="3"/>
        <v>2231</v>
      </c>
      <c r="C62" s="213" t="s">
        <v>1249</v>
      </c>
      <c r="D62" s="212">
        <v>0</v>
      </c>
      <c r="E62" s="212">
        <v>0</v>
      </c>
      <c r="F62" s="212">
        <v>10000</v>
      </c>
      <c r="G62" s="212">
        <v>-10000</v>
      </c>
      <c r="H62" s="209"/>
      <c r="I62" s="1" t="s">
        <v>1249</v>
      </c>
      <c r="J62" s="675"/>
      <c r="K62" s="675" t="b">
        <f t="shared" si="1"/>
        <v>1</v>
      </c>
      <c r="L62" s="675"/>
      <c r="M62" s="675"/>
      <c r="N62" s="698"/>
      <c r="O62" s="699"/>
    </row>
    <row r="63" spans="1:15">
      <c r="A63" s="206">
        <f t="shared" si="4"/>
        <v>5002</v>
      </c>
      <c r="B63" s="207">
        <f t="shared" si="3"/>
        <v>2431</v>
      </c>
      <c r="C63" s="213" t="s">
        <v>1250</v>
      </c>
      <c r="D63" s="212">
        <v>0</v>
      </c>
      <c r="E63" s="212">
        <v>0</v>
      </c>
      <c r="F63" s="212">
        <v>20000</v>
      </c>
      <c r="G63" s="212">
        <v>-20000</v>
      </c>
      <c r="H63" s="209"/>
      <c r="I63" s="1" t="s">
        <v>1250</v>
      </c>
      <c r="J63" s="675"/>
      <c r="K63" s="675" t="b">
        <f t="shared" si="1"/>
        <v>1</v>
      </c>
      <c r="L63" s="675"/>
      <c r="M63" s="675"/>
      <c r="N63" s="698"/>
      <c r="O63" s="699"/>
    </row>
    <row r="64" spans="1:15">
      <c r="A64" s="206">
        <f>VALUE(MID(C64,11,4))</f>
        <v>5002</v>
      </c>
      <c r="B64" s="207">
        <f>VALUE(MID(C64,16,4))</f>
        <v>2461</v>
      </c>
      <c r="C64" s="213" t="s">
        <v>743</v>
      </c>
      <c r="D64" s="212">
        <v>0</v>
      </c>
      <c r="E64" s="212">
        <v>0</v>
      </c>
      <c r="F64" s="212">
        <v>100000</v>
      </c>
      <c r="G64" s="212">
        <v>-100000</v>
      </c>
      <c r="H64" s="209"/>
      <c r="I64" s="1" t="s">
        <v>743</v>
      </c>
      <c r="J64" s="675"/>
      <c r="K64" s="675" t="b">
        <f t="shared" si="1"/>
        <v>1</v>
      </c>
      <c r="L64" s="675"/>
      <c r="M64" s="675"/>
      <c r="N64" s="698"/>
      <c r="O64" s="699"/>
    </row>
    <row r="65" spans="1:15">
      <c r="A65" s="206">
        <f>VALUE(MID(C65,11,4))</f>
        <v>5002</v>
      </c>
      <c r="B65" s="207">
        <f>VALUE(MID(C65,16,4))</f>
        <v>2471</v>
      </c>
      <c r="C65" s="213" t="s">
        <v>1251</v>
      </c>
      <c r="D65" s="212">
        <v>0</v>
      </c>
      <c r="E65" s="212">
        <v>0</v>
      </c>
      <c r="F65" s="212">
        <v>10000</v>
      </c>
      <c r="G65" s="212">
        <v>-10000</v>
      </c>
      <c r="H65" s="209"/>
      <c r="I65" s="1" t="s">
        <v>1251</v>
      </c>
      <c r="J65" s="675"/>
      <c r="K65" s="675" t="b">
        <f t="shared" si="1"/>
        <v>1</v>
      </c>
      <c r="L65" s="675"/>
      <c r="M65" s="675"/>
      <c r="N65" s="698"/>
      <c r="O65" s="699"/>
    </row>
    <row r="66" spans="1:15">
      <c r="A66" s="206">
        <f t="shared" si="4"/>
        <v>5002</v>
      </c>
      <c r="B66" s="207">
        <f t="shared" si="3"/>
        <v>2481</v>
      </c>
      <c r="C66" s="213" t="s">
        <v>1252</v>
      </c>
      <c r="D66" s="212">
        <v>0</v>
      </c>
      <c r="E66" s="212">
        <v>0</v>
      </c>
      <c r="F66" s="212">
        <v>10000</v>
      </c>
      <c r="G66" s="212">
        <v>-10000</v>
      </c>
      <c r="H66" s="209"/>
      <c r="I66" s="1" t="s">
        <v>1252</v>
      </c>
      <c r="J66" s="675"/>
      <c r="K66" s="675" t="b">
        <f t="shared" si="1"/>
        <v>1</v>
      </c>
      <c r="L66" s="675"/>
      <c r="M66" s="675"/>
      <c r="N66" s="698"/>
      <c r="O66" s="699"/>
    </row>
    <row r="67" spans="1:15">
      <c r="A67" s="206">
        <f t="shared" si="4"/>
        <v>5002</v>
      </c>
      <c r="B67" s="207">
        <f t="shared" si="3"/>
        <v>2491</v>
      </c>
      <c r="C67" s="213" t="s">
        <v>1253</v>
      </c>
      <c r="D67" s="212">
        <v>0</v>
      </c>
      <c r="E67" s="212">
        <v>0</v>
      </c>
      <c r="F67" s="212">
        <v>15000</v>
      </c>
      <c r="G67" s="212">
        <v>-15000</v>
      </c>
      <c r="H67" s="209"/>
      <c r="I67" s="1" t="s">
        <v>1253</v>
      </c>
      <c r="J67" s="675"/>
      <c r="K67" s="675" t="b">
        <f t="shared" ref="K67:K130" si="5">C67=I67</f>
        <v>1</v>
      </c>
      <c r="L67" s="675"/>
      <c r="M67" s="675"/>
      <c r="N67" s="698"/>
      <c r="O67" s="699"/>
    </row>
    <row r="68" spans="1:15">
      <c r="A68" s="206">
        <f>VALUE(MID(C68,11,4))</f>
        <v>5002</v>
      </c>
      <c r="B68" s="207">
        <f>VALUE(MID(C68,16,4))</f>
        <v>2541</v>
      </c>
      <c r="C68" s="214" t="s">
        <v>744</v>
      </c>
      <c r="D68" s="212">
        <v>0</v>
      </c>
      <c r="E68" s="212">
        <v>0</v>
      </c>
      <c r="F68" s="212">
        <v>95000</v>
      </c>
      <c r="G68" s="212">
        <v>-95000</v>
      </c>
      <c r="H68" s="209"/>
      <c r="I68" s="1" t="s">
        <v>744</v>
      </c>
      <c r="J68" s="675"/>
      <c r="K68" s="675" t="b">
        <f t="shared" si="5"/>
        <v>1</v>
      </c>
      <c r="L68" s="675"/>
      <c r="M68" s="675"/>
      <c r="N68" s="698"/>
      <c r="O68" s="699"/>
    </row>
    <row r="69" spans="1:15">
      <c r="A69" s="206">
        <f t="shared" si="4"/>
        <v>5002</v>
      </c>
      <c r="B69" s="207">
        <f t="shared" si="3"/>
        <v>2611</v>
      </c>
      <c r="C69" s="213" t="s">
        <v>468</v>
      </c>
      <c r="D69" s="212">
        <v>0</v>
      </c>
      <c r="E69" s="212">
        <v>0</v>
      </c>
      <c r="F69" s="212">
        <v>470000</v>
      </c>
      <c r="G69" s="212">
        <v>-470000</v>
      </c>
      <c r="H69" s="209"/>
      <c r="I69" s="1" t="s">
        <v>468</v>
      </c>
      <c r="J69" s="675"/>
      <c r="K69" s="675" t="b">
        <f t="shared" si="5"/>
        <v>1</v>
      </c>
      <c r="L69" s="675"/>
      <c r="M69" s="675"/>
      <c r="N69" s="698"/>
      <c r="O69" s="699"/>
    </row>
    <row r="70" spans="1:15">
      <c r="A70" s="206">
        <f t="shared" si="4"/>
        <v>5002</v>
      </c>
      <c r="B70" s="207">
        <f t="shared" si="3"/>
        <v>2711</v>
      </c>
      <c r="C70" s="213" t="s">
        <v>1254</v>
      </c>
      <c r="D70" s="212">
        <v>0</v>
      </c>
      <c r="E70" s="212">
        <v>0</v>
      </c>
      <c r="F70" s="212">
        <v>95000</v>
      </c>
      <c r="G70" s="212">
        <v>-95000</v>
      </c>
      <c r="H70" s="209"/>
      <c r="I70" s="1" t="s">
        <v>1254</v>
      </c>
      <c r="J70" s="675"/>
      <c r="K70" s="675" t="b">
        <f t="shared" si="5"/>
        <v>1</v>
      </c>
      <c r="L70" s="675"/>
      <c r="M70" s="675"/>
      <c r="N70" s="698"/>
      <c r="O70" s="699"/>
    </row>
    <row r="71" spans="1:15">
      <c r="A71" s="206">
        <f>VALUE(MID(C71,11,4))</f>
        <v>5002</v>
      </c>
      <c r="B71" s="207">
        <f>VALUE(MID(C71,16,4))</f>
        <v>2721</v>
      </c>
      <c r="C71" s="213" t="s">
        <v>1058</v>
      </c>
      <c r="D71" s="212">
        <v>0</v>
      </c>
      <c r="E71" s="212">
        <v>0</v>
      </c>
      <c r="F71" s="212">
        <v>10000</v>
      </c>
      <c r="G71" s="212">
        <v>-10000</v>
      </c>
      <c r="H71" s="209"/>
      <c r="I71" s="1" t="s">
        <v>1058</v>
      </c>
      <c r="J71" s="675"/>
      <c r="K71" s="675" t="b">
        <f t="shared" si="5"/>
        <v>1</v>
      </c>
      <c r="L71" s="675"/>
      <c r="M71" s="675"/>
      <c r="N71" s="698"/>
      <c r="O71" s="699"/>
    </row>
    <row r="72" spans="1:15">
      <c r="A72" s="206">
        <f t="shared" si="4"/>
        <v>5002</v>
      </c>
      <c r="B72" s="207">
        <f t="shared" si="3"/>
        <v>2911</v>
      </c>
      <c r="C72" s="213" t="s">
        <v>1018</v>
      </c>
      <c r="D72" s="212">
        <v>0</v>
      </c>
      <c r="E72" s="212">
        <v>0</v>
      </c>
      <c r="F72" s="212">
        <v>15000</v>
      </c>
      <c r="G72" s="212">
        <v>-15000</v>
      </c>
      <c r="H72" s="209"/>
      <c r="I72" s="1" t="s">
        <v>1018</v>
      </c>
      <c r="J72" s="675"/>
      <c r="K72" s="675" t="b">
        <f t="shared" si="5"/>
        <v>1</v>
      </c>
      <c r="L72" s="675"/>
      <c r="M72" s="675"/>
      <c r="N72" s="698"/>
      <c r="O72" s="699"/>
    </row>
    <row r="73" spans="1:15">
      <c r="A73" s="206">
        <f t="shared" si="4"/>
        <v>5002</v>
      </c>
      <c r="B73" s="207">
        <f t="shared" si="3"/>
        <v>2941</v>
      </c>
      <c r="C73" s="213" t="s">
        <v>629</v>
      </c>
      <c r="D73" s="212">
        <v>0</v>
      </c>
      <c r="E73" s="212">
        <v>0</v>
      </c>
      <c r="F73" s="212">
        <v>80000</v>
      </c>
      <c r="G73" s="212">
        <v>-80000</v>
      </c>
      <c r="H73" s="209"/>
      <c r="I73" s="1" t="s">
        <v>629</v>
      </c>
      <c r="J73" s="675"/>
      <c r="K73" s="675" t="b">
        <f t="shared" si="5"/>
        <v>1</v>
      </c>
      <c r="L73" s="675"/>
      <c r="M73" s="675"/>
      <c r="N73" s="698"/>
      <c r="O73" s="699"/>
    </row>
    <row r="74" spans="1:15">
      <c r="A74" s="206">
        <f t="shared" si="4"/>
        <v>5002</v>
      </c>
      <c r="B74" s="207">
        <f t="shared" si="3"/>
        <v>2961</v>
      </c>
      <c r="C74" s="213" t="s">
        <v>745</v>
      </c>
      <c r="D74" s="212">
        <v>0</v>
      </c>
      <c r="E74" s="212">
        <v>0</v>
      </c>
      <c r="F74" s="212">
        <v>45000</v>
      </c>
      <c r="G74" s="212">
        <v>-45000</v>
      </c>
      <c r="H74" s="209"/>
      <c r="I74" s="1" t="s">
        <v>745</v>
      </c>
      <c r="J74" s="675"/>
      <c r="K74" s="675" t="b">
        <f t="shared" si="5"/>
        <v>1</v>
      </c>
      <c r="L74" s="675"/>
      <c r="M74" s="675"/>
      <c r="N74" s="698"/>
      <c r="O74" s="699"/>
    </row>
    <row r="75" spans="1:15">
      <c r="A75" s="206">
        <f t="shared" si="4"/>
        <v>5002</v>
      </c>
      <c r="B75" s="207">
        <f t="shared" si="3"/>
        <v>2991</v>
      </c>
      <c r="C75" s="213" t="s">
        <v>1573</v>
      </c>
      <c r="D75" s="212">
        <v>0</v>
      </c>
      <c r="E75" s="212">
        <v>0</v>
      </c>
      <c r="F75" s="212">
        <v>11000</v>
      </c>
      <c r="G75" s="212">
        <v>-11000</v>
      </c>
      <c r="H75" s="209"/>
      <c r="I75" s="1" t="s">
        <v>1573</v>
      </c>
      <c r="J75" s="675"/>
      <c r="K75" s="675" t="b">
        <f t="shared" si="5"/>
        <v>1</v>
      </c>
      <c r="L75" s="675"/>
      <c r="M75" s="675"/>
      <c r="N75" s="698"/>
      <c r="O75" s="699"/>
    </row>
    <row r="76" spans="1:15">
      <c r="A76" s="206">
        <f t="shared" si="4"/>
        <v>5002</v>
      </c>
      <c r="B76" s="207">
        <f t="shared" si="3"/>
        <v>3111</v>
      </c>
      <c r="C76" s="213" t="s">
        <v>1574</v>
      </c>
      <c r="D76" s="212">
        <v>0</v>
      </c>
      <c r="E76" s="212">
        <v>0</v>
      </c>
      <c r="F76" s="212">
        <v>100000</v>
      </c>
      <c r="G76" s="212">
        <v>-100000</v>
      </c>
      <c r="H76" s="209"/>
      <c r="I76" s="1" t="s">
        <v>1574</v>
      </c>
      <c r="J76" s="675"/>
      <c r="K76" s="675" t="b">
        <f t="shared" si="5"/>
        <v>1</v>
      </c>
      <c r="L76" s="675"/>
      <c r="M76" s="675"/>
      <c r="N76" s="698"/>
      <c r="O76" s="699"/>
    </row>
    <row r="77" spans="1:15">
      <c r="A77" s="206">
        <f t="shared" si="4"/>
        <v>5002</v>
      </c>
      <c r="B77" s="207">
        <f t="shared" si="3"/>
        <v>3112</v>
      </c>
      <c r="C77" s="213" t="s">
        <v>469</v>
      </c>
      <c r="D77" s="212">
        <v>0</v>
      </c>
      <c r="E77" s="212">
        <v>0</v>
      </c>
      <c r="F77" s="212">
        <v>550000</v>
      </c>
      <c r="G77" s="212">
        <v>-550000</v>
      </c>
      <c r="H77" s="209"/>
      <c r="I77" s="1" t="s">
        <v>469</v>
      </c>
      <c r="J77" s="675"/>
      <c r="K77" s="675" t="b">
        <f t="shared" si="5"/>
        <v>1</v>
      </c>
      <c r="L77" s="675"/>
      <c r="M77" s="675"/>
      <c r="N77" s="698"/>
      <c r="O77" s="699"/>
    </row>
    <row r="78" spans="1:15">
      <c r="A78" s="206">
        <f t="shared" si="4"/>
        <v>5002</v>
      </c>
      <c r="B78" s="207">
        <f t="shared" si="3"/>
        <v>3131</v>
      </c>
      <c r="C78" s="213" t="s">
        <v>787</v>
      </c>
      <c r="D78" s="212">
        <v>0</v>
      </c>
      <c r="E78" s="212">
        <v>0</v>
      </c>
      <c r="F78" s="212">
        <v>240000</v>
      </c>
      <c r="G78" s="212">
        <v>-240000</v>
      </c>
      <c r="H78" s="209"/>
      <c r="I78" s="1" t="s">
        <v>787</v>
      </c>
      <c r="J78" s="675"/>
      <c r="K78" s="675" t="b">
        <f t="shared" si="5"/>
        <v>1</v>
      </c>
      <c r="L78" s="675"/>
      <c r="M78" s="675"/>
      <c r="N78" s="698"/>
      <c r="O78" s="699"/>
    </row>
    <row r="79" spans="1:15">
      <c r="A79" s="206">
        <f t="shared" si="4"/>
        <v>5002</v>
      </c>
      <c r="B79" s="207">
        <f t="shared" si="3"/>
        <v>3141</v>
      </c>
      <c r="C79" s="213" t="s">
        <v>470</v>
      </c>
      <c r="D79" s="212">
        <v>0</v>
      </c>
      <c r="E79" s="212">
        <v>0</v>
      </c>
      <c r="F79" s="212">
        <v>300000</v>
      </c>
      <c r="G79" s="212">
        <v>-300000</v>
      </c>
      <c r="H79" s="209"/>
      <c r="I79" s="1" t="s">
        <v>470</v>
      </c>
      <c r="J79" s="675"/>
      <c r="K79" s="675" t="b">
        <f t="shared" si="5"/>
        <v>1</v>
      </c>
      <c r="L79" s="675"/>
      <c r="M79" s="675"/>
      <c r="N79" s="698"/>
      <c r="O79" s="699"/>
    </row>
    <row r="80" spans="1:15">
      <c r="A80" s="206">
        <f t="shared" si="4"/>
        <v>5002</v>
      </c>
      <c r="B80" s="207">
        <f t="shared" si="3"/>
        <v>3171</v>
      </c>
      <c r="C80" s="213" t="s">
        <v>1575</v>
      </c>
      <c r="D80" s="212">
        <v>0</v>
      </c>
      <c r="E80" s="212">
        <v>0</v>
      </c>
      <c r="F80" s="212">
        <v>200000</v>
      </c>
      <c r="G80" s="212">
        <v>-200000</v>
      </c>
      <c r="H80" s="209"/>
      <c r="I80" s="1" t="s">
        <v>1575</v>
      </c>
      <c r="J80" s="675"/>
      <c r="K80" s="675" t="b">
        <f t="shared" si="5"/>
        <v>1</v>
      </c>
      <c r="L80" s="675"/>
      <c r="M80" s="675"/>
      <c r="N80" s="698"/>
      <c r="O80" s="699"/>
    </row>
    <row r="81" spans="1:15">
      <c r="A81" s="206">
        <f t="shared" si="4"/>
        <v>5002</v>
      </c>
      <c r="B81" s="207">
        <f t="shared" si="3"/>
        <v>3181</v>
      </c>
      <c r="C81" s="213" t="s">
        <v>788</v>
      </c>
      <c r="D81" s="212">
        <v>0</v>
      </c>
      <c r="E81" s="212">
        <v>0</v>
      </c>
      <c r="F81" s="212">
        <v>30000</v>
      </c>
      <c r="G81" s="212">
        <v>-30000</v>
      </c>
      <c r="H81" s="209"/>
      <c r="I81" s="1" t="s">
        <v>788</v>
      </c>
      <c r="J81" s="675"/>
      <c r="K81" s="675" t="b">
        <f t="shared" si="5"/>
        <v>1</v>
      </c>
      <c r="L81" s="675"/>
      <c r="M81" s="675"/>
      <c r="N81" s="698"/>
      <c r="O81" s="699"/>
    </row>
    <row r="82" spans="1:15">
      <c r="A82" s="206">
        <f t="shared" si="4"/>
        <v>5002</v>
      </c>
      <c r="B82" s="207">
        <f t="shared" si="3"/>
        <v>3221</v>
      </c>
      <c r="C82" s="213" t="s">
        <v>471</v>
      </c>
      <c r="D82" s="212">
        <v>0</v>
      </c>
      <c r="E82" s="212">
        <v>0</v>
      </c>
      <c r="F82" s="212">
        <v>1200000</v>
      </c>
      <c r="G82" s="212">
        <v>-1200000</v>
      </c>
      <c r="H82" s="209"/>
      <c r="I82" s="1" t="s">
        <v>471</v>
      </c>
      <c r="J82" s="675"/>
      <c r="K82" s="675" t="b">
        <f t="shared" si="5"/>
        <v>1</v>
      </c>
      <c r="L82" s="675"/>
      <c r="M82" s="675"/>
      <c r="N82" s="698"/>
      <c r="O82" s="699"/>
    </row>
    <row r="83" spans="1:15">
      <c r="A83" s="206">
        <f t="shared" si="4"/>
        <v>5002</v>
      </c>
      <c r="B83" s="207">
        <f t="shared" si="3"/>
        <v>3271</v>
      </c>
      <c r="C83" s="213" t="s">
        <v>1059</v>
      </c>
      <c r="D83" s="212">
        <v>0</v>
      </c>
      <c r="E83" s="212">
        <v>0</v>
      </c>
      <c r="F83" s="212">
        <v>1100</v>
      </c>
      <c r="G83" s="212">
        <v>-1100</v>
      </c>
      <c r="H83" s="209"/>
      <c r="I83" s="1" t="s">
        <v>1059</v>
      </c>
      <c r="J83" s="675"/>
      <c r="K83" s="675" t="b">
        <f t="shared" si="5"/>
        <v>1</v>
      </c>
      <c r="L83" s="675"/>
      <c r="M83" s="675"/>
      <c r="N83" s="698"/>
      <c r="O83" s="699"/>
    </row>
    <row r="84" spans="1:15">
      <c r="A84" s="206">
        <f t="shared" si="4"/>
        <v>5002</v>
      </c>
      <c r="B84" s="207">
        <f t="shared" si="3"/>
        <v>3311</v>
      </c>
      <c r="C84" s="213" t="s">
        <v>472</v>
      </c>
      <c r="D84" s="212">
        <v>0</v>
      </c>
      <c r="E84" s="212">
        <v>0</v>
      </c>
      <c r="F84" s="212">
        <v>103012.64</v>
      </c>
      <c r="G84" s="212">
        <v>-103012.64</v>
      </c>
      <c r="H84" s="209"/>
      <c r="I84" s="1" t="s">
        <v>472</v>
      </c>
      <c r="J84" s="675"/>
      <c r="K84" s="675" t="b">
        <f t="shared" si="5"/>
        <v>1</v>
      </c>
      <c r="L84" s="675"/>
      <c r="M84" s="675"/>
      <c r="N84" s="698"/>
      <c r="O84" s="699"/>
    </row>
    <row r="85" spans="1:15">
      <c r="A85" s="206">
        <f t="shared" si="4"/>
        <v>5002</v>
      </c>
      <c r="B85" s="207">
        <f t="shared" si="3"/>
        <v>3331</v>
      </c>
      <c r="C85" s="213" t="s">
        <v>746</v>
      </c>
      <c r="D85" s="212">
        <v>0</v>
      </c>
      <c r="E85" s="212">
        <v>0</v>
      </c>
      <c r="F85" s="212">
        <v>420000</v>
      </c>
      <c r="G85" s="212">
        <v>-420000</v>
      </c>
      <c r="H85" s="209"/>
      <c r="I85" s="1" t="s">
        <v>746</v>
      </c>
      <c r="J85" s="675"/>
      <c r="K85" s="675" t="b">
        <f t="shared" si="5"/>
        <v>1</v>
      </c>
      <c r="L85" s="675"/>
      <c r="M85" s="675"/>
      <c r="N85" s="698"/>
      <c r="O85" s="699"/>
    </row>
    <row r="86" spans="1:15">
      <c r="A86" s="206">
        <f t="shared" si="4"/>
        <v>5002</v>
      </c>
      <c r="B86" s="207">
        <f t="shared" si="3"/>
        <v>3361</v>
      </c>
      <c r="C86" s="213" t="s">
        <v>789</v>
      </c>
      <c r="D86" s="212">
        <v>0</v>
      </c>
      <c r="E86" s="212">
        <v>0</v>
      </c>
      <c r="F86" s="212">
        <v>660000</v>
      </c>
      <c r="G86" s="212">
        <v>-660000</v>
      </c>
      <c r="H86" s="209"/>
      <c r="I86" s="1" t="s">
        <v>789</v>
      </c>
      <c r="J86" s="675"/>
      <c r="K86" s="675" t="b">
        <f t="shared" si="5"/>
        <v>1</v>
      </c>
      <c r="L86" s="675"/>
      <c r="M86" s="675"/>
      <c r="N86" s="698"/>
      <c r="O86" s="699"/>
    </row>
    <row r="87" spans="1:15">
      <c r="A87" s="206">
        <f>VALUE(MID(C87,11,4))</f>
        <v>5002</v>
      </c>
      <c r="B87" s="207">
        <f>VALUE(MID(C87,16,4))</f>
        <v>3362</v>
      </c>
      <c r="C87" s="213" t="s">
        <v>473</v>
      </c>
      <c r="D87" s="212">
        <v>0</v>
      </c>
      <c r="E87" s="212">
        <v>0</v>
      </c>
      <c r="F87" s="212">
        <v>280000</v>
      </c>
      <c r="G87" s="212">
        <v>-280000</v>
      </c>
      <c r="H87" s="209"/>
      <c r="I87" s="1" t="s">
        <v>473</v>
      </c>
      <c r="J87" s="675"/>
      <c r="K87" s="675" t="b">
        <f t="shared" si="5"/>
        <v>1</v>
      </c>
      <c r="L87" s="675"/>
      <c r="M87" s="675"/>
      <c r="N87" s="698"/>
      <c r="O87" s="699"/>
    </row>
    <row r="88" spans="1:15">
      <c r="A88" s="206">
        <f t="shared" si="4"/>
        <v>5002</v>
      </c>
      <c r="B88" s="207">
        <f t="shared" si="3"/>
        <v>3363</v>
      </c>
      <c r="C88" s="213" t="s">
        <v>1576</v>
      </c>
      <c r="D88" s="212">
        <v>0</v>
      </c>
      <c r="E88" s="212">
        <v>0</v>
      </c>
      <c r="F88" s="212">
        <v>150000</v>
      </c>
      <c r="G88" s="212">
        <v>-150000</v>
      </c>
      <c r="H88" s="209"/>
      <c r="I88" s="1" t="s">
        <v>1576</v>
      </c>
      <c r="J88" s="675"/>
      <c r="K88" s="675" t="b">
        <f t="shared" si="5"/>
        <v>1</v>
      </c>
      <c r="L88" s="675"/>
      <c r="M88" s="675"/>
      <c r="N88" s="698"/>
      <c r="O88" s="699"/>
    </row>
    <row r="89" spans="1:15">
      <c r="A89" s="206">
        <f>VALUE(MID(C89,11,4))</f>
        <v>5002</v>
      </c>
      <c r="B89" s="207">
        <f>VALUE(MID(C89,16,4))</f>
        <v>3381</v>
      </c>
      <c r="C89" s="213" t="s">
        <v>474</v>
      </c>
      <c r="D89" s="212">
        <v>0</v>
      </c>
      <c r="E89" s="212">
        <v>0</v>
      </c>
      <c r="F89" s="212">
        <v>760000</v>
      </c>
      <c r="G89" s="212">
        <v>-760000</v>
      </c>
      <c r="H89" s="209"/>
      <c r="I89" s="1" t="s">
        <v>474</v>
      </c>
      <c r="J89" s="675"/>
      <c r="K89" s="675" t="b">
        <f t="shared" si="5"/>
        <v>1</v>
      </c>
      <c r="L89" s="675"/>
      <c r="M89" s="675"/>
      <c r="N89" s="698"/>
      <c r="O89" s="699"/>
    </row>
    <row r="90" spans="1:15">
      <c r="A90" s="206">
        <f>VALUE(MID(C90,11,4))</f>
        <v>5002</v>
      </c>
      <c r="B90" s="207">
        <f>VALUE(MID(C90,16,4))</f>
        <v>3391</v>
      </c>
      <c r="C90" s="213" t="s">
        <v>1577</v>
      </c>
      <c r="D90" s="212">
        <v>0</v>
      </c>
      <c r="E90" s="212">
        <v>0</v>
      </c>
      <c r="F90" s="212">
        <v>270000</v>
      </c>
      <c r="G90" s="212">
        <v>-270000</v>
      </c>
      <c r="H90" s="209"/>
      <c r="I90" s="1" t="s">
        <v>1577</v>
      </c>
      <c r="J90" s="675"/>
      <c r="K90" s="675" t="b">
        <f t="shared" si="5"/>
        <v>1</v>
      </c>
      <c r="L90" s="675"/>
      <c r="M90" s="675"/>
      <c r="N90" s="698"/>
      <c r="O90" s="699"/>
    </row>
    <row r="91" spans="1:15">
      <c r="A91" s="206">
        <f>VALUE(MID(C91,11,4))</f>
        <v>5002</v>
      </c>
      <c r="B91" s="207">
        <f>VALUE(MID(C91,16,4))</f>
        <v>3411</v>
      </c>
      <c r="C91" s="213" t="s">
        <v>475</v>
      </c>
      <c r="D91" s="212">
        <v>0</v>
      </c>
      <c r="E91" s="212">
        <v>0</v>
      </c>
      <c r="F91" s="212">
        <v>70000</v>
      </c>
      <c r="G91" s="212">
        <v>-70000</v>
      </c>
      <c r="H91" s="209"/>
      <c r="I91" s="1" t="s">
        <v>475</v>
      </c>
      <c r="J91" s="675"/>
      <c r="K91" s="675" t="b">
        <f t="shared" si="5"/>
        <v>1</v>
      </c>
      <c r="L91" s="675"/>
      <c r="M91" s="675"/>
      <c r="N91" s="698"/>
      <c r="O91" s="699"/>
    </row>
    <row r="92" spans="1:15">
      <c r="A92" s="206">
        <f t="shared" si="4"/>
        <v>5002</v>
      </c>
      <c r="B92" s="207">
        <f t="shared" si="3"/>
        <v>3451</v>
      </c>
      <c r="C92" s="213" t="s">
        <v>476</v>
      </c>
      <c r="D92" s="212">
        <v>0</v>
      </c>
      <c r="E92" s="212">
        <v>0</v>
      </c>
      <c r="F92" s="212">
        <v>198000</v>
      </c>
      <c r="G92" s="212">
        <v>-198000</v>
      </c>
      <c r="H92" s="209"/>
      <c r="I92" s="1" t="s">
        <v>476</v>
      </c>
      <c r="J92" s="675"/>
      <c r="K92" s="675" t="b">
        <f t="shared" si="5"/>
        <v>1</v>
      </c>
      <c r="L92" s="675"/>
      <c r="M92" s="675"/>
      <c r="N92" s="698"/>
      <c r="O92" s="699"/>
    </row>
    <row r="93" spans="1:15">
      <c r="A93" s="206">
        <f t="shared" si="4"/>
        <v>5002</v>
      </c>
      <c r="B93" s="207">
        <f t="shared" si="3"/>
        <v>3511</v>
      </c>
      <c r="C93" s="213" t="s">
        <v>790</v>
      </c>
      <c r="D93" s="212">
        <v>0</v>
      </c>
      <c r="E93" s="212">
        <v>0</v>
      </c>
      <c r="F93" s="212">
        <v>530000</v>
      </c>
      <c r="G93" s="212">
        <v>-530000</v>
      </c>
      <c r="H93" s="209"/>
      <c r="I93" s="1" t="s">
        <v>790</v>
      </c>
      <c r="J93" s="675"/>
      <c r="K93" s="675" t="b">
        <f t="shared" si="5"/>
        <v>1</v>
      </c>
      <c r="L93" s="675"/>
      <c r="M93" s="675"/>
      <c r="N93" s="698"/>
      <c r="O93" s="699"/>
    </row>
    <row r="94" spans="1:15">
      <c r="A94" s="206">
        <f t="shared" si="4"/>
        <v>5002</v>
      </c>
      <c r="B94" s="207">
        <f t="shared" si="3"/>
        <v>3521</v>
      </c>
      <c r="C94" s="213" t="s">
        <v>477</v>
      </c>
      <c r="D94" s="212">
        <v>0</v>
      </c>
      <c r="E94" s="212">
        <v>0</v>
      </c>
      <c r="F94" s="212">
        <v>258177.14</v>
      </c>
      <c r="G94" s="212">
        <v>-258177.14</v>
      </c>
      <c r="H94" s="209"/>
      <c r="I94" s="1" t="s">
        <v>477</v>
      </c>
      <c r="J94" s="675"/>
      <c r="K94" s="675" t="b">
        <f t="shared" si="5"/>
        <v>1</v>
      </c>
      <c r="L94" s="675"/>
      <c r="M94" s="675"/>
      <c r="N94" s="698"/>
      <c r="O94" s="699"/>
    </row>
    <row r="95" spans="1:15">
      <c r="A95" s="206">
        <f t="shared" si="4"/>
        <v>5002</v>
      </c>
      <c r="B95" s="207">
        <f t="shared" si="3"/>
        <v>3553</v>
      </c>
      <c r="C95" s="213" t="s">
        <v>478</v>
      </c>
      <c r="D95" s="212">
        <v>0</v>
      </c>
      <c r="E95" s="212">
        <v>0</v>
      </c>
      <c r="F95" s="212">
        <v>240000</v>
      </c>
      <c r="G95" s="212">
        <v>-240000</v>
      </c>
      <c r="H95" s="209"/>
      <c r="I95" s="1" t="s">
        <v>478</v>
      </c>
      <c r="J95" s="675"/>
      <c r="K95" s="675" t="b">
        <f t="shared" si="5"/>
        <v>1</v>
      </c>
      <c r="L95" s="675"/>
      <c r="M95" s="675"/>
      <c r="N95" s="698"/>
      <c r="O95" s="699"/>
    </row>
    <row r="96" spans="1:15">
      <c r="A96" s="206">
        <f t="shared" si="4"/>
        <v>5002</v>
      </c>
      <c r="B96" s="207">
        <f t="shared" si="3"/>
        <v>3571</v>
      </c>
      <c r="C96" s="213" t="s">
        <v>1019</v>
      </c>
      <c r="D96" s="212">
        <v>0</v>
      </c>
      <c r="E96" s="212">
        <v>0</v>
      </c>
      <c r="F96" s="212">
        <v>45000</v>
      </c>
      <c r="G96" s="212">
        <v>-45000</v>
      </c>
      <c r="H96" s="209"/>
      <c r="I96" s="1" t="s">
        <v>1019</v>
      </c>
      <c r="J96" s="675"/>
      <c r="K96" s="675" t="b">
        <f t="shared" si="5"/>
        <v>1</v>
      </c>
      <c r="L96" s="675"/>
      <c r="M96" s="675"/>
      <c r="N96" s="698"/>
      <c r="O96" s="699"/>
    </row>
    <row r="97" spans="1:15">
      <c r="A97" s="206">
        <f t="shared" si="4"/>
        <v>5002</v>
      </c>
      <c r="B97" s="207">
        <f t="shared" si="3"/>
        <v>3581</v>
      </c>
      <c r="C97" s="213" t="s">
        <v>479</v>
      </c>
      <c r="D97" s="212">
        <v>0</v>
      </c>
      <c r="E97" s="212">
        <v>0</v>
      </c>
      <c r="F97" s="212">
        <v>1339360</v>
      </c>
      <c r="G97" s="212">
        <v>-1339360</v>
      </c>
      <c r="H97" s="209"/>
      <c r="I97" s="1" t="s">
        <v>479</v>
      </c>
      <c r="J97" s="675"/>
      <c r="K97" s="675" t="b">
        <f t="shared" si="5"/>
        <v>1</v>
      </c>
      <c r="L97" s="675"/>
      <c r="M97" s="675"/>
      <c r="N97" s="698"/>
      <c r="O97" s="699"/>
    </row>
    <row r="98" spans="1:15">
      <c r="A98" s="206">
        <f>VALUE(MID(C98,11,4))</f>
        <v>5002</v>
      </c>
      <c r="B98" s="207">
        <f>VALUE(MID(C98,16,4))</f>
        <v>3591</v>
      </c>
      <c r="C98" s="213" t="s">
        <v>791</v>
      </c>
      <c r="D98" s="212">
        <v>0</v>
      </c>
      <c r="E98" s="212">
        <v>0</v>
      </c>
      <c r="F98" s="212">
        <v>101692</v>
      </c>
      <c r="G98" s="212">
        <v>-101692</v>
      </c>
      <c r="H98" s="209"/>
      <c r="I98" s="1" t="s">
        <v>791</v>
      </c>
      <c r="J98" s="675"/>
      <c r="K98" s="675" t="b">
        <f t="shared" si="5"/>
        <v>1</v>
      </c>
      <c r="L98" s="675"/>
      <c r="M98" s="675"/>
      <c r="N98" s="698"/>
      <c r="O98" s="699"/>
    </row>
    <row r="99" spans="1:15">
      <c r="A99" s="206">
        <f>VALUE(MID(C99,11,4))</f>
        <v>5002</v>
      </c>
      <c r="B99" s="207">
        <f>VALUE(MID(C99,16,4))</f>
        <v>3661</v>
      </c>
      <c r="C99" s="213" t="s">
        <v>1578</v>
      </c>
      <c r="D99" s="212">
        <v>0</v>
      </c>
      <c r="E99" s="212">
        <v>0</v>
      </c>
      <c r="F99" s="212">
        <v>200000</v>
      </c>
      <c r="G99" s="212">
        <v>-200000</v>
      </c>
      <c r="H99" s="209"/>
      <c r="I99" s="1" t="s">
        <v>1578</v>
      </c>
      <c r="J99" s="675"/>
      <c r="K99" s="675" t="b">
        <f t="shared" si="5"/>
        <v>1</v>
      </c>
      <c r="L99" s="675"/>
      <c r="M99" s="675"/>
      <c r="N99" s="698"/>
      <c r="O99" s="699"/>
    </row>
    <row r="100" spans="1:15">
      <c r="A100" s="206">
        <f t="shared" si="4"/>
        <v>5002</v>
      </c>
      <c r="B100" s="207">
        <f t="shared" si="3"/>
        <v>3711</v>
      </c>
      <c r="C100" s="213" t="s">
        <v>480</v>
      </c>
      <c r="D100" s="212">
        <v>0</v>
      </c>
      <c r="E100" s="212">
        <v>0</v>
      </c>
      <c r="F100" s="212">
        <v>125000</v>
      </c>
      <c r="G100" s="212">
        <v>-125000</v>
      </c>
      <c r="H100" s="209"/>
      <c r="I100" s="1" t="s">
        <v>480</v>
      </c>
      <c r="J100" s="675"/>
      <c r="K100" s="675" t="b">
        <f t="shared" si="5"/>
        <v>1</v>
      </c>
      <c r="L100" s="675"/>
      <c r="M100" s="675"/>
      <c r="N100" s="698"/>
      <c r="O100" s="699"/>
    </row>
    <row r="101" spans="1:15">
      <c r="A101" s="206">
        <f t="shared" si="4"/>
        <v>5002</v>
      </c>
      <c r="B101" s="207">
        <f t="shared" si="3"/>
        <v>3721</v>
      </c>
      <c r="C101" s="213" t="s">
        <v>792</v>
      </c>
      <c r="D101" s="212">
        <v>0</v>
      </c>
      <c r="E101" s="212">
        <v>0</v>
      </c>
      <c r="F101" s="212">
        <v>25000</v>
      </c>
      <c r="G101" s="212">
        <v>-25000</v>
      </c>
      <c r="H101" s="209"/>
      <c r="I101" s="1" t="s">
        <v>792</v>
      </c>
      <c r="J101" s="675"/>
      <c r="K101" s="675" t="b">
        <f t="shared" si="5"/>
        <v>1</v>
      </c>
      <c r="L101" s="675"/>
      <c r="M101" s="675"/>
      <c r="N101" s="698"/>
      <c r="O101" s="699"/>
    </row>
    <row r="102" spans="1:15">
      <c r="A102" s="206">
        <f>VALUE(MID(C102,11,4))</f>
        <v>5002</v>
      </c>
      <c r="B102" s="207">
        <f>VALUE(MID(C102,16,4))</f>
        <v>3722</v>
      </c>
      <c r="C102" s="213" t="s">
        <v>1255</v>
      </c>
      <c r="D102" s="212">
        <v>0</v>
      </c>
      <c r="E102" s="212">
        <v>0</v>
      </c>
      <c r="F102" s="212">
        <v>220000</v>
      </c>
      <c r="G102" s="212">
        <v>-220000</v>
      </c>
      <c r="H102" s="209"/>
      <c r="I102" s="1" t="s">
        <v>1255</v>
      </c>
      <c r="J102" s="675"/>
      <c r="K102" s="675" t="b">
        <f t="shared" si="5"/>
        <v>1</v>
      </c>
      <c r="L102" s="675"/>
      <c r="M102" s="675"/>
      <c r="N102" s="698"/>
      <c r="O102" s="699"/>
    </row>
    <row r="103" spans="1:15">
      <c r="A103" s="206">
        <f>VALUE(MID(C103,11,4))</f>
        <v>5002</v>
      </c>
      <c r="B103" s="207">
        <f>VALUE(MID(C103,16,4))</f>
        <v>3751</v>
      </c>
      <c r="C103" s="213" t="s">
        <v>747</v>
      </c>
      <c r="D103" s="212">
        <v>0</v>
      </c>
      <c r="E103" s="212">
        <v>0</v>
      </c>
      <c r="F103" s="212">
        <v>156000</v>
      </c>
      <c r="G103" s="212">
        <v>-156000</v>
      </c>
      <c r="H103" s="209"/>
      <c r="I103" s="1" t="s">
        <v>747</v>
      </c>
      <c r="J103" s="675"/>
      <c r="K103" s="675" t="b">
        <f t="shared" si="5"/>
        <v>1</v>
      </c>
      <c r="L103" s="675"/>
      <c r="M103" s="675"/>
      <c r="N103" s="698"/>
      <c r="O103" s="699"/>
    </row>
    <row r="104" spans="1:15">
      <c r="A104" s="206">
        <f>VALUE(MID(C104,11,4))</f>
        <v>5002</v>
      </c>
      <c r="B104" s="207">
        <f>VALUE(MID(C104,16,4))</f>
        <v>3831</v>
      </c>
      <c r="C104" s="213" t="s">
        <v>481</v>
      </c>
      <c r="D104" s="212">
        <v>0</v>
      </c>
      <c r="E104" s="212">
        <v>0</v>
      </c>
      <c r="F104" s="212">
        <v>877000</v>
      </c>
      <c r="G104" s="212">
        <v>-877000</v>
      </c>
      <c r="H104" s="209"/>
      <c r="I104" s="1" t="s">
        <v>481</v>
      </c>
      <c r="J104" s="675"/>
      <c r="K104" s="675" t="b">
        <f t="shared" si="5"/>
        <v>1</v>
      </c>
      <c r="L104" s="675"/>
      <c r="M104" s="675"/>
      <c r="N104" s="698"/>
      <c r="O104" s="699"/>
    </row>
    <row r="105" spans="1:15">
      <c r="A105" s="206">
        <f>VALUE(MID(C105,11,4))</f>
        <v>5002</v>
      </c>
      <c r="B105" s="207">
        <f>VALUE(MID(C105,16,4))</f>
        <v>3921</v>
      </c>
      <c r="C105" s="213" t="s">
        <v>482</v>
      </c>
      <c r="D105" s="212">
        <v>0</v>
      </c>
      <c r="E105" s="212">
        <v>0</v>
      </c>
      <c r="F105" s="212">
        <v>63969</v>
      </c>
      <c r="G105" s="212">
        <v>-63969</v>
      </c>
      <c r="H105" s="209"/>
      <c r="I105" s="1" t="s">
        <v>482</v>
      </c>
      <c r="J105" s="675"/>
      <c r="K105" s="675" t="b">
        <f t="shared" si="5"/>
        <v>1</v>
      </c>
      <c r="L105" s="675"/>
      <c r="M105" s="675"/>
      <c r="N105" s="698"/>
      <c r="O105" s="699"/>
    </row>
    <row r="106" spans="1:15">
      <c r="A106" s="206">
        <f t="shared" si="4"/>
        <v>5002</v>
      </c>
      <c r="B106" s="207">
        <f t="shared" si="3"/>
        <v>5111</v>
      </c>
      <c r="C106" s="213" t="s">
        <v>1060</v>
      </c>
      <c r="D106" s="212">
        <v>0</v>
      </c>
      <c r="E106" s="212">
        <v>0</v>
      </c>
      <c r="F106" s="212">
        <v>723000</v>
      </c>
      <c r="G106" s="212">
        <v>-723000</v>
      </c>
      <c r="H106" s="209"/>
      <c r="I106" s="1" t="s">
        <v>1060</v>
      </c>
      <c r="J106" s="675"/>
      <c r="K106" s="675" t="b">
        <f t="shared" si="5"/>
        <v>1</v>
      </c>
      <c r="L106" s="675"/>
      <c r="M106" s="675"/>
      <c r="N106" s="698"/>
      <c r="O106" s="699"/>
    </row>
    <row r="107" spans="1:15">
      <c r="A107" s="206">
        <f t="shared" si="4"/>
        <v>5002</v>
      </c>
      <c r="B107" s="207">
        <f t="shared" si="3"/>
        <v>5211</v>
      </c>
      <c r="C107" s="213" t="s">
        <v>1256</v>
      </c>
      <c r="D107" s="212">
        <v>0</v>
      </c>
      <c r="E107" s="212">
        <v>0</v>
      </c>
      <c r="F107" s="212">
        <v>190000</v>
      </c>
      <c r="G107" s="212">
        <v>-190000</v>
      </c>
      <c r="H107" s="209"/>
      <c r="I107" s="1" t="s">
        <v>1256</v>
      </c>
      <c r="J107" s="675"/>
      <c r="K107" s="675" t="b">
        <f t="shared" si="5"/>
        <v>1</v>
      </c>
      <c r="L107" s="675"/>
      <c r="M107" s="675"/>
      <c r="N107" s="698"/>
      <c r="O107" s="699"/>
    </row>
    <row r="108" spans="1:15">
      <c r="A108" s="206">
        <f>VALUE(MID(C108,11,4))</f>
        <v>5002</v>
      </c>
      <c r="B108" s="207">
        <f>VALUE(MID(C108,16,4))</f>
        <v>5691</v>
      </c>
      <c r="C108" s="213" t="s">
        <v>1579</v>
      </c>
      <c r="D108" s="212">
        <v>0</v>
      </c>
      <c r="E108" s="212">
        <v>0</v>
      </c>
      <c r="F108" s="212">
        <v>15000</v>
      </c>
      <c r="G108" s="212">
        <v>-15000</v>
      </c>
      <c r="H108" s="209"/>
      <c r="I108" s="1" t="s">
        <v>1579</v>
      </c>
      <c r="J108" s="675"/>
      <c r="K108" s="675" t="b">
        <f t="shared" si="5"/>
        <v>1</v>
      </c>
      <c r="L108" s="675"/>
      <c r="M108" s="675"/>
      <c r="N108" s="698"/>
      <c r="O108" s="699"/>
    </row>
    <row r="109" spans="1:15">
      <c r="A109" s="206">
        <f>VALUE(MID(C109,11,4))</f>
        <v>0</v>
      </c>
      <c r="B109" s="207">
        <f>VALUE(MID(C109,16,4))</f>
        <v>0</v>
      </c>
      <c r="C109" s="344" t="s">
        <v>1137</v>
      </c>
      <c r="D109" s="838">
        <v>0</v>
      </c>
      <c r="E109" s="838">
        <v>0</v>
      </c>
      <c r="F109" s="838">
        <v>1013980</v>
      </c>
      <c r="G109" s="838">
        <v>-1013980</v>
      </c>
      <c r="H109" s="209"/>
      <c r="I109" s="1" t="s">
        <v>1137</v>
      </c>
      <c r="J109" s="675"/>
      <c r="K109" s="675" t="b">
        <f t="shared" si="5"/>
        <v>1</v>
      </c>
      <c r="L109" s="675"/>
      <c r="M109" s="675"/>
      <c r="N109" s="698"/>
      <c r="O109" s="699"/>
    </row>
    <row r="110" spans="1:15">
      <c r="A110" s="206">
        <f>VALUE(MID(C110,11,4))</f>
        <v>6001</v>
      </c>
      <c r="B110" s="207">
        <f>VALUE(MID(C110,16,4))</f>
        <v>0</v>
      </c>
      <c r="C110" s="343" t="s">
        <v>1257</v>
      </c>
      <c r="D110" s="212">
        <v>0</v>
      </c>
      <c r="E110" s="212">
        <v>0</v>
      </c>
      <c r="F110" s="701">
        <v>105000</v>
      </c>
      <c r="G110" s="212">
        <v>-105000</v>
      </c>
      <c r="H110" s="209"/>
      <c r="I110" s="1" t="s">
        <v>1257</v>
      </c>
      <c r="J110" s="675"/>
      <c r="K110" s="675" t="b">
        <f t="shared" si="5"/>
        <v>1</v>
      </c>
      <c r="L110" s="675"/>
      <c r="M110" s="675"/>
      <c r="N110" s="698"/>
      <c r="O110" s="699"/>
    </row>
    <row r="111" spans="1:15">
      <c r="A111" s="206">
        <f>VALUE(MID(C111,11,4))</f>
        <v>6001</v>
      </c>
      <c r="B111" s="207">
        <f>VALUE(MID(C111,16,4))</f>
        <v>3611</v>
      </c>
      <c r="C111" s="213" t="s">
        <v>1258</v>
      </c>
      <c r="D111" s="212">
        <v>0</v>
      </c>
      <c r="E111" s="212">
        <v>0</v>
      </c>
      <c r="F111" s="212">
        <v>105000</v>
      </c>
      <c r="G111" s="212">
        <v>-105000</v>
      </c>
      <c r="H111" s="209"/>
      <c r="I111" s="1" t="s">
        <v>1258</v>
      </c>
      <c r="J111" s="675"/>
      <c r="K111" s="675" t="b">
        <f t="shared" si="5"/>
        <v>1</v>
      </c>
      <c r="L111" s="675"/>
      <c r="M111" s="675"/>
      <c r="N111" s="698"/>
      <c r="O111" s="699"/>
    </row>
    <row r="112" spans="1:15">
      <c r="A112" s="206">
        <f t="shared" si="4"/>
        <v>6002</v>
      </c>
      <c r="B112" s="207">
        <f t="shared" si="3"/>
        <v>0</v>
      </c>
      <c r="C112" s="343" t="s">
        <v>1259</v>
      </c>
      <c r="D112" s="212">
        <v>0</v>
      </c>
      <c r="E112" s="212">
        <v>0</v>
      </c>
      <c r="F112" s="701">
        <v>150000</v>
      </c>
      <c r="G112" s="212">
        <v>-150000</v>
      </c>
      <c r="H112" s="209"/>
      <c r="I112" s="1" t="s">
        <v>1259</v>
      </c>
      <c r="J112" s="675"/>
      <c r="K112" s="675" t="b">
        <f t="shared" si="5"/>
        <v>1</v>
      </c>
      <c r="L112" s="675"/>
      <c r="M112" s="675"/>
      <c r="N112" s="698"/>
      <c r="O112" s="699"/>
    </row>
    <row r="113" spans="1:15">
      <c r="A113" s="206">
        <f t="shared" si="4"/>
        <v>6002</v>
      </c>
      <c r="B113" s="207">
        <f t="shared" si="3"/>
        <v>3341</v>
      </c>
      <c r="C113" s="213" t="s">
        <v>1580</v>
      </c>
      <c r="D113" s="212">
        <v>0</v>
      </c>
      <c r="E113" s="212">
        <v>0</v>
      </c>
      <c r="F113" s="212">
        <v>150000</v>
      </c>
      <c r="G113" s="212">
        <v>-150000</v>
      </c>
      <c r="H113" s="209"/>
      <c r="I113" s="1" t="s">
        <v>1580</v>
      </c>
      <c r="J113" s="675"/>
      <c r="K113" s="675" t="b">
        <f t="shared" si="5"/>
        <v>1</v>
      </c>
      <c r="L113" s="675"/>
      <c r="M113" s="675"/>
      <c r="N113" s="698"/>
      <c r="O113" s="699"/>
    </row>
    <row r="114" spans="1:15">
      <c r="A114" s="206">
        <f>VALUE(MID(C114,11,4))</f>
        <v>6003</v>
      </c>
      <c r="B114" s="207">
        <f>VALUE(MID(C114,16,4))</f>
        <v>0</v>
      </c>
      <c r="C114" s="343" t="s">
        <v>1581</v>
      </c>
      <c r="D114" s="212">
        <v>0</v>
      </c>
      <c r="E114" s="212">
        <v>0</v>
      </c>
      <c r="F114" s="701">
        <v>50000</v>
      </c>
      <c r="G114" s="212">
        <v>-50000</v>
      </c>
      <c r="H114" s="209"/>
      <c r="I114" s="1" t="s">
        <v>1581</v>
      </c>
      <c r="J114" s="675"/>
      <c r="K114" s="675" t="b">
        <f t="shared" si="5"/>
        <v>1</v>
      </c>
      <c r="L114" s="675"/>
      <c r="M114" s="675"/>
      <c r="N114" s="698"/>
      <c r="O114" s="699"/>
    </row>
    <row r="115" spans="1:15">
      <c r="A115" s="206">
        <f>VALUE(MID(C115,11,4))</f>
        <v>6003</v>
      </c>
      <c r="B115" s="207">
        <f>VALUE(MID(C115,16,4))</f>
        <v>4411</v>
      </c>
      <c r="C115" s="213" t="s">
        <v>1582</v>
      </c>
      <c r="D115" s="212">
        <v>0</v>
      </c>
      <c r="E115" s="212">
        <v>0</v>
      </c>
      <c r="F115" s="212">
        <v>50000</v>
      </c>
      <c r="G115" s="212">
        <v>-50000</v>
      </c>
      <c r="H115" s="209"/>
      <c r="I115" s="1" t="s">
        <v>1582</v>
      </c>
      <c r="J115" s="675"/>
      <c r="K115" s="675" t="b">
        <f t="shared" si="5"/>
        <v>1</v>
      </c>
      <c r="L115" s="675"/>
      <c r="M115" s="675"/>
      <c r="N115" s="698"/>
      <c r="O115" s="699"/>
    </row>
    <row r="116" spans="1:15">
      <c r="A116" s="206">
        <f t="shared" si="4"/>
        <v>6004</v>
      </c>
      <c r="B116" s="207">
        <f t="shared" si="3"/>
        <v>0</v>
      </c>
      <c r="C116" s="343" t="s">
        <v>1583</v>
      </c>
      <c r="D116" s="212">
        <v>0</v>
      </c>
      <c r="E116" s="212">
        <v>0</v>
      </c>
      <c r="F116" s="701">
        <v>217980</v>
      </c>
      <c r="G116" s="212">
        <v>-217980</v>
      </c>
      <c r="H116" s="209"/>
      <c r="I116" s="1" t="s">
        <v>1583</v>
      </c>
      <c r="J116" s="675"/>
      <c r="K116" s="675" t="b">
        <f t="shared" si="5"/>
        <v>1</v>
      </c>
      <c r="L116" s="675"/>
      <c r="M116" s="675"/>
      <c r="N116" s="698"/>
      <c r="O116" s="699"/>
    </row>
    <row r="117" spans="1:15">
      <c r="A117" s="206">
        <f>VALUE(MID(C117,11,4))</f>
        <v>6004</v>
      </c>
      <c r="B117" s="207">
        <f>VALUE(MID(C117,16,4))</f>
        <v>3351</v>
      </c>
      <c r="C117" s="213" t="s">
        <v>1584</v>
      </c>
      <c r="D117" s="212">
        <v>0</v>
      </c>
      <c r="E117" s="212">
        <v>0</v>
      </c>
      <c r="F117" s="212">
        <v>117980</v>
      </c>
      <c r="G117" s="212">
        <v>-117980</v>
      </c>
      <c r="H117" s="209"/>
      <c r="I117" s="1" t="s">
        <v>1584</v>
      </c>
      <c r="J117" s="675"/>
      <c r="K117" s="675" t="b">
        <f t="shared" si="5"/>
        <v>1</v>
      </c>
      <c r="L117" s="675"/>
      <c r="M117" s="675"/>
      <c r="N117" s="698"/>
      <c r="O117" s="699"/>
    </row>
    <row r="118" spans="1:15">
      <c r="A118" s="206">
        <f t="shared" si="4"/>
        <v>6004</v>
      </c>
      <c r="B118" s="207">
        <f t="shared" si="3"/>
        <v>3362</v>
      </c>
      <c r="C118" s="213" t="s">
        <v>1585</v>
      </c>
      <c r="D118" s="212">
        <v>0</v>
      </c>
      <c r="E118" s="212">
        <v>0</v>
      </c>
      <c r="F118" s="212">
        <v>100000</v>
      </c>
      <c r="G118" s="212">
        <v>-100000</v>
      </c>
      <c r="H118" s="209"/>
      <c r="I118" s="1" t="s">
        <v>1585</v>
      </c>
      <c r="J118" s="675"/>
      <c r="K118" s="675" t="b">
        <f t="shared" si="5"/>
        <v>1</v>
      </c>
      <c r="L118" s="675"/>
      <c r="M118" s="675"/>
      <c r="N118" s="698"/>
      <c r="O118" s="699"/>
    </row>
    <row r="119" spans="1:15">
      <c r="A119" s="206">
        <f t="shared" si="4"/>
        <v>6005</v>
      </c>
      <c r="B119" s="207">
        <f t="shared" ref="B119:B125" si="6">VALUE(MID(C119,16,4))</f>
        <v>0</v>
      </c>
      <c r="C119" s="343" t="s">
        <v>1586</v>
      </c>
      <c r="D119" s="212">
        <v>0</v>
      </c>
      <c r="E119" s="212">
        <v>0</v>
      </c>
      <c r="F119" s="701">
        <v>491000</v>
      </c>
      <c r="G119" s="212">
        <v>-491000</v>
      </c>
      <c r="H119" s="209"/>
      <c r="I119" s="1" t="s">
        <v>1586</v>
      </c>
      <c r="J119" s="675"/>
      <c r="K119" s="675" t="b">
        <f t="shared" si="5"/>
        <v>1</v>
      </c>
      <c r="L119" s="675"/>
      <c r="M119" s="675"/>
      <c r="N119" s="698"/>
      <c r="O119" s="699"/>
    </row>
    <row r="120" spans="1:15">
      <c r="A120" s="206">
        <f t="shared" si="4"/>
        <v>6005</v>
      </c>
      <c r="B120" s="207">
        <f t="shared" si="6"/>
        <v>3341</v>
      </c>
      <c r="C120" s="213" t="s">
        <v>1587</v>
      </c>
      <c r="D120" s="212">
        <v>0</v>
      </c>
      <c r="E120" s="212">
        <v>0</v>
      </c>
      <c r="F120" s="212">
        <v>216000</v>
      </c>
      <c r="G120" s="212">
        <v>-216000</v>
      </c>
      <c r="H120" s="209"/>
      <c r="I120" s="1" t="s">
        <v>1587</v>
      </c>
      <c r="J120" s="675"/>
      <c r="K120" s="675" t="b">
        <f t="shared" si="5"/>
        <v>1</v>
      </c>
      <c r="L120" s="675"/>
      <c r="M120" s="675"/>
      <c r="N120" s="698"/>
      <c r="O120" s="699"/>
    </row>
    <row r="121" spans="1:15">
      <c r="A121" s="206">
        <f t="shared" si="4"/>
        <v>6005</v>
      </c>
      <c r="B121" s="207">
        <f t="shared" si="6"/>
        <v>3351</v>
      </c>
      <c r="C121" s="213" t="s">
        <v>1260</v>
      </c>
      <c r="D121" s="212">
        <v>0</v>
      </c>
      <c r="E121" s="212">
        <v>0</v>
      </c>
      <c r="F121" s="212">
        <v>105000</v>
      </c>
      <c r="G121" s="212">
        <v>-105000</v>
      </c>
      <c r="H121" s="209"/>
      <c r="I121" s="1" t="s">
        <v>1260</v>
      </c>
      <c r="J121" s="675"/>
      <c r="K121" s="675" t="b">
        <f t="shared" si="5"/>
        <v>1</v>
      </c>
      <c r="L121" s="675"/>
      <c r="M121" s="675"/>
      <c r="N121" s="698"/>
      <c r="O121" s="699"/>
    </row>
    <row r="122" spans="1:15">
      <c r="A122" s="206">
        <f>VALUE(MID(C122,11,4))</f>
        <v>6005</v>
      </c>
      <c r="B122" s="207">
        <f t="shared" si="6"/>
        <v>3362</v>
      </c>
      <c r="C122" s="213" t="s">
        <v>1261</v>
      </c>
      <c r="D122" s="212">
        <v>0</v>
      </c>
      <c r="E122" s="212">
        <v>0</v>
      </c>
      <c r="F122" s="212">
        <v>170000</v>
      </c>
      <c r="G122" s="212">
        <v>-170000</v>
      </c>
      <c r="H122" s="209"/>
      <c r="I122" s="1" t="s">
        <v>1261</v>
      </c>
      <c r="J122" s="675"/>
      <c r="K122" s="675" t="b">
        <f t="shared" si="5"/>
        <v>1</v>
      </c>
      <c r="L122" s="675"/>
      <c r="M122" s="675"/>
      <c r="N122" s="698"/>
      <c r="O122" s="699"/>
    </row>
    <row r="123" spans="1:15">
      <c r="A123" s="206">
        <f>VALUE(MID(C123,11,4))</f>
        <v>0</v>
      </c>
      <c r="B123" s="207">
        <f t="shared" si="6"/>
        <v>0</v>
      </c>
      <c r="C123" s="344" t="s">
        <v>1262</v>
      </c>
      <c r="D123" s="838">
        <v>0</v>
      </c>
      <c r="E123" s="838">
        <v>0</v>
      </c>
      <c r="F123" s="838">
        <v>843000</v>
      </c>
      <c r="G123" s="838">
        <v>-843000</v>
      </c>
      <c r="H123" s="209"/>
      <c r="I123" s="1" t="s">
        <v>1262</v>
      </c>
      <c r="J123" s="675"/>
      <c r="K123" s="675" t="b">
        <f t="shared" si="5"/>
        <v>1</v>
      </c>
      <c r="L123" s="675"/>
      <c r="M123" s="675"/>
      <c r="N123" s="698"/>
      <c r="O123" s="699"/>
    </row>
    <row r="124" spans="1:15">
      <c r="A124" s="206">
        <f>VALUE(MID(C124,11,4))</f>
        <v>7001</v>
      </c>
      <c r="B124" s="207">
        <f t="shared" si="6"/>
        <v>0</v>
      </c>
      <c r="C124" s="343" t="s">
        <v>1263</v>
      </c>
      <c r="D124" s="212">
        <v>0</v>
      </c>
      <c r="E124" s="212">
        <v>0</v>
      </c>
      <c r="F124" s="701">
        <v>80000</v>
      </c>
      <c r="G124" s="212">
        <v>-80000</v>
      </c>
      <c r="H124" s="209"/>
      <c r="I124" s="1" t="s">
        <v>1263</v>
      </c>
      <c r="J124" s="675"/>
      <c r="K124" s="675" t="b">
        <f t="shared" si="5"/>
        <v>1</v>
      </c>
      <c r="L124" s="675"/>
      <c r="M124" s="675"/>
      <c r="N124" s="698"/>
      <c r="O124" s="699"/>
    </row>
    <row r="125" spans="1:15">
      <c r="A125" s="206">
        <f>VALUE(MID(C125,11,4))</f>
        <v>7001</v>
      </c>
      <c r="B125" s="207">
        <f t="shared" si="6"/>
        <v>3362</v>
      </c>
      <c r="C125" s="213" t="s">
        <v>1588</v>
      </c>
      <c r="D125" s="212">
        <v>0</v>
      </c>
      <c r="E125" s="212">
        <v>0</v>
      </c>
      <c r="F125" s="212">
        <v>50000</v>
      </c>
      <c r="G125" s="212">
        <v>-50000</v>
      </c>
      <c r="H125" s="209"/>
      <c r="I125" s="1" t="s">
        <v>1588</v>
      </c>
      <c r="J125" s="675"/>
      <c r="K125" s="675" t="b">
        <f t="shared" si="5"/>
        <v>1</v>
      </c>
      <c r="L125" s="675"/>
      <c r="M125" s="675"/>
      <c r="N125" s="698"/>
      <c r="O125" s="699"/>
    </row>
    <row r="126" spans="1:15">
      <c r="A126" s="206">
        <f t="shared" ref="A126:A132" si="7">VALUE(MID(C126,11,4))</f>
        <v>7001</v>
      </c>
      <c r="B126" s="207">
        <f t="shared" ref="B126:B132" si="8">VALUE(MID(C126,16,4))</f>
        <v>4411</v>
      </c>
      <c r="C126" s="213" t="s">
        <v>1589</v>
      </c>
      <c r="D126" s="212">
        <v>0</v>
      </c>
      <c r="E126" s="212">
        <v>0</v>
      </c>
      <c r="F126" s="212">
        <v>30000</v>
      </c>
      <c r="G126" s="212">
        <v>-30000</v>
      </c>
      <c r="H126" s="209"/>
      <c r="I126" s="1" t="s">
        <v>1589</v>
      </c>
      <c r="J126" s="675"/>
      <c r="K126" s="675" t="b">
        <f t="shared" si="5"/>
        <v>1</v>
      </c>
      <c r="L126" s="675"/>
      <c r="M126" s="675"/>
      <c r="N126" s="698"/>
      <c r="O126" s="699"/>
    </row>
    <row r="127" spans="1:15">
      <c r="A127" s="206">
        <f t="shared" si="7"/>
        <v>7002</v>
      </c>
      <c r="B127" s="207">
        <f t="shared" si="8"/>
        <v>0</v>
      </c>
      <c r="C127" s="343" t="s">
        <v>1264</v>
      </c>
      <c r="D127" s="212">
        <v>0</v>
      </c>
      <c r="E127" s="212">
        <v>0</v>
      </c>
      <c r="F127" s="701">
        <v>410000</v>
      </c>
      <c r="G127" s="212">
        <v>-410000</v>
      </c>
      <c r="H127" s="209"/>
      <c r="I127" s="1" t="s">
        <v>1264</v>
      </c>
      <c r="J127" s="675"/>
      <c r="K127" s="675" t="b">
        <f t="shared" si="5"/>
        <v>1</v>
      </c>
      <c r="L127" s="675"/>
      <c r="M127" s="675"/>
      <c r="N127" s="698"/>
      <c r="O127" s="699"/>
    </row>
    <row r="128" spans="1:15">
      <c r="A128" s="206">
        <f t="shared" si="7"/>
        <v>7002</v>
      </c>
      <c r="B128" s="207">
        <f t="shared" si="8"/>
        <v>3391</v>
      </c>
      <c r="C128" s="213" t="s">
        <v>1265</v>
      </c>
      <c r="D128" s="212">
        <v>0</v>
      </c>
      <c r="E128" s="212">
        <v>0</v>
      </c>
      <c r="F128" s="212">
        <v>350000</v>
      </c>
      <c r="G128" s="212">
        <v>-350000</v>
      </c>
      <c r="H128" s="209"/>
      <c r="I128" s="1" t="s">
        <v>1265</v>
      </c>
      <c r="J128" s="675"/>
      <c r="K128" s="675" t="b">
        <f t="shared" si="5"/>
        <v>1</v>
      </c>
      <c r="L128" s="675"/>
      <c r="M128" s="675"/>
      <c r="N128" s="698"/>
      <c r="O128" s="699"/>
    </row>
    <row r="129" spans="1:15">
      <c r="A129" s="206">
        <f t="shared" si="7"/>
        <v>7002</v>
      </c>
      <c r="B129" s="207">
        <f t="shared" si="8"/>
        <v>4411</v>
      </c>
      <c r="C129" s="213" t="s">
        <v>1590</v>
      </c>
      <c r="D129" s="212">
        <v>0</v>
      </c>
      <c r="E129" s="212">
        <v>0</v>
      </c>
      <c r="F129" s="212">
        <v>60000</v>
      </c>
      <c r="G129" s="212">
        <v>-60000</v>
      </c>
      <c r="H129" s="209"/>
      <c r="I129" s="1" t="s">
        <v>1590</v>
      </c>
      <c r="J129" s="675"/>
      <c r="K129" s="675" t="b">
        <f t="shared" si="5"/>
        <v>1</v>
      </c>
      <c r="L129" s="675"/>
      <c r="M129" s="675"/>
      <c r="N129" s="698"/>
      <c r="O129" s="699"/>
    </row>
    <row r="130" spans="1:15">
      <c r="A130" s="206">
        <f t="shared" si="7"/>
        <v>7003</v>
      </c>
      <c r="B130" s="207">
        <f t="shared" si="8"/>
        <v>0</v>
      </c>
      <c r="C130" s="343" t="s">
        <v>1266</v>
      </c>
      <c r="D130" s="212">
        <v>0</v>
      </c>
      <c r="E130" s="212">
        <v>0</v>
      </c>
      <c r="F130" s="701">
        <v>353000</v>
      </c>
      <c r="G130" s="212">
        <v>-353000</v>
      </c>
      <c r="H130" s="209"/>
      <c r="I130" s="1" t="s">
        <v>1266</v>
      </c>
      <c r="J130" s="675"/>
      <c r="K130" s="675" t="b">
        <f t="shared" si="5"/>
        <v>1</v>
      </c>
      <c r="L130" s="675"/>
      <c r="M130" s="675"/>
      <c r="N130" s="698"/>
      <c r="O130" s="699"/>
    </row>
    <row r="131" spans="1:15">
      <c r="A131" s="206">
        <f t="shared" si="7"/>
        <v>7003</v>
      </c>
      <c r="B131" s="207">
        <f t="shared" si="8"/>
        <v>3362</v>
      </c>
      <c r="C131" s="213" t="s">
        <v>1591</v>
      </c>
      <c r="D131" s="212">
        <v>0</v>
      </c>
      <c r="E131" s="212">
        <v>0</v>
      </c>
      <c r="F131" s="212">
        <v>50000</v>
      </c>
      <c r="G131" s="212">
        <v>-50000</v>
      </c>
      <c r="H131" s="209"/>
      <c r="I131" s="1" t="s">
        <v>1591</v>
      </c>
      <c r="J131" s="675"/>
      <c r="K131" s="675" t="b">
        <f t="shared" ref="K131:K138" si="9">C131=I131</f>
        <v>1</v>
      </c>
      <c r="L131" s="675"/>
      <c r="M131" s="675"/>
      <c r="N131" s="698"/>
      <c r="O131" s="699"/>
    </row>
    <row r="132" spans="1:15">
      <c r="A132" s="206">
        <f t="shared" si="7"/>
        <v>7003</v>
      </c>
      <c r="B132" s="207">
        <f t="shared" si="8"/>
        <v>3391</v>
      </c>
      <c r="C132" s="213" t="s">
        <v>1592</v>
      </c>
      <c r="D132" s="212">
        <v>0</v>
      </c>
      <c r="E132" s="212">
        <v>0</v>
      </c>
      <c r="F132" s="212">
        <v>100000</v>
      </c>
      <c r="G132" s="212">
        <v>-100000</v>
      </c>
      <c r="H132" s="209"/>
      <c r="I132" s="1" t="s">
        <v>1592</v>
      </c>
      <c r="J132" s="675"/>
      <c r="K132" s="675" t="b">
        <f t="shared" si="9"/>
        <v>1</v>
      </c>
      <c r="L132" s="675"/>
      <c r="M132" s="675"/>
      <c r="N132" s="698"/>
      <c r="O132" s="699"/>
    </row>
    <row r="133" spans="1:15">
      <c r="A133" s="206">
        <f t="shared" ref="A133:A138" si="10">VALUE(MID(C133,11,4))</f>
        <v>7003</v>
      </c>
      <c r="B133" s="207">
        <f t="shared" ref="B133:B138" si="11">VALUE(MID(C133,16,4))</f>
        <v>3831</v>
      </c>
      <c r="C133" s="213" t="s">
        <v>1267</v>
      </c>
      <c r="D133" s="212">
        <v>0</v>
      </c>
      <c r="E133" s="212">
        <v>0</v>
      </c>
      <c r="F133" s="212">
        <v>203000</v>
      </c>
      <c r="G133" s="212">
        <v>-203000</v>
      </c>
      <c r="H133" s="209"/>
      <c r="I133" s="1" t="s">
        <v>1267</v>
      </c>
      <c r="J133" s="675"/>
      <c r="K133" s="675" t="b">
        <f t="shared" si="9"/>
        <v>1</v>
      </c>
      <c r="L133" s="675"/>
      <c r="M133" s="675"/>
      <c r="N133" s="698"/>
      <c r="O133" s="699"/>
    </row>
    <row r="134" spans="1:15">
      <c r="A134" s="206">
        <f t="shared" si="10"/>
        <v>0</v>
      </c>
      <c r="B134" s="207">
        <f t="shared" si="11"/>
        <v>0</v>
      </c>
      <c r="C134" s="344" t="s">
        <v>483</v>
      </c>
      <c r="D134" s="838">
        <v>0</v>
      </c>
      <c r="E134" s="838">
        <v>0</v>
      </c>
      <c r="F134" s="838">
        <v>835000</v>
      </c>
      <c r="G134" s="838">
        <v>-835000</v>
      </c>
      <c r="H134" s="209"/>
      <c r="I134" s="1" t="s">
        <v>483</v>
      </c>
      <c r="J134" s="675"/>
      <c r="K134" s="675" t="b">
        <f t="shared" si="9"/>
        <v>1</v>
      </c>
      <c r="L134" s="675"/>
      <c r="M134" s="675"/>
      <c r="N134" s="698"/>
      <c r="O134" s="699"/>
    </row>
    <row r="135" spans="1:15">
      <c r="A135" s="206">
        <f t="shared" si="10"/>
        <v>8001</v>
      </c>
      <c r="B135" s="207">
        <f t="shared" si="11"/>
        <v>0</v>
      </c>
      <c r="C135" s="343" t="s">
        <v>484</v>
      </c>
      <c r="D135" s="212">
        <v>0</v>
      </c>
      <c r="E135" s="212">
        <v>0</v>
      </c>
      <c r="F135" s="701">
        <v>835000</v>
      </c>
      <c r="G135" s="212">
        <v>-835000</v>
      </c>
      <c r="H135" s="209"/>
      <c r="I135" s="1" t="s">
        <v>484</v>
      </c>
      <c r="J135" s="675"/>
      <c r="K135" s="675" t="b">
        <f t="shared" si="9"/>
        <v>1</v>
      </c>
      <c r="L135" s="675"/>
      <c r="M135" s="675"/>
      <c r="N135" s="698"/>
      <c r="O135" s="699"/>
    </row>
    <row r="136" spans="1:15">
      <c r="A136" s="206">
        <f t="shared" si="10"/>
        <v>8001</v>
      </c>
      <c r="B136" s="207">
        <f t="shared" si="11"/>
        <v>3362</v>
      </c>
      <c r="C136" s="213" t="s">
        <v>1593</v>
      </c>
      <c r="D136" s="212">
        <v>0</v>
      </c>
      <c r="E136" s="212">
        <v>0</v>
      </c>
      <c r="F136" s="212">
        <v>130000</v>
      </c>
      <c r="G136" s="212">
        <v>-130000</v>
      </c>
      <c r="H136" s="209"/>
      <c r="I136" s="1" t="s">
        <v>1593</v>
      </c>
      <c r="J136" s="675"/>
      <c r="K136" s="675" t="b">
        <f t="shared" si="9"/>
        <v>1</v>
      </c>
      <c r="L136" s="675"/>
      <c r="M136" s="675"/>
      <c r="N136" s="698"/>
      <c r="O136" s="699"/>
    </row>
    <row r="137" spans="1:15">
      <c r="A137" s="206">
        <f t="shared" si="10"/>
        <v>8001</v>
      </c>
      <c r="B137" s="207">
        <f t="shared" si="11"/>
        <v>3831</v>
      </c>
      <c r="C137" s="213" t="s">
        <v>485</v>
      </c>
      <c r="D137" s="212">
        <v>0</v>
      </c>
      <c r="E137" s="212">
        <v>0</v>
      </c>
      <c r="F137" s="212">
        <v>25000</v>
      </c>
      <c r="G137" s="212">
        <v>-25000</v>
      </c>
      <c r="H137" s="209"/>
      <c r="I137" s="1" t="s">
        <v>485</v>
      </c>
      <c r="J137" s="675"/>
      <c r="K137" s="675" t="b">
        <f t="shared" si="9"/>
        <v>1</v>
      </c>
      <c r="L137" s="675"/>
      <c r="M137" s="675"/>
      <c r="N137" s="698"/>
      <c r="O137" s="699"/>
    </row>
    <row r="138" spans="1:15">
      <c r="A138" s="206">
        <f t="shared" si="10"/>
        <v>8001</v>
      </c>
      <c r="B138" s="207">
        <f t="shared" si="11"/>
        <v>5911</v>
      </c>
      <c r="C138" s="213" t="s">
        <v>1594</v>
      </c>
      <c r="D138" s="212">
        <v>0</v>
      </c>
      <c r="E138" s="212">
        <v>0</v>
      </c>
      <c r="F138" s="212">
        <v>680000</v>
      </c>
      <c r="G138" s="212">
        <v>-680000</v>
      </c>
      <c r="H138" s="209"/>
      <c r="I138" s="1" t="s">
        <v>1594</v>
      </c>
      <c r="J138" s="675"/>
      <c r="K138" s="675" t="b">
        <f t="shared" si="9"/>
        <v>1</v>
      </c>
      <c r="L138" s="675"/>
      <c r="M138" s="675"/>
      <c r="N138" s="698"/>
      <c r="O138" s="699"/>
    </row>
    <row r="139" spans="1:15">
      <c r="C139" s="205" t="s">
        <v>2</v>
      </c>
      <c r="D139" s="215">
        <v>0</v>
      </c>
      <c r="E139" s="215">
        <v>0</v>
      </c>
      <c r="F139" s="215">
        <v>147868308</v>
      </c>
      <c r="G139" s="215">
        <v>-147868308</v>
      </c>
      <c r="H139" s="209"/>
      <c r="I139" s="1"/>
      <c r="J139" s="210"/>
      <c r="K139" s="675"/>
      <c r="L139" s="210"/>
    </row>
    <row r="140" spans="1:15">
      <c r="H140" s="209"/>
      <c r="I140" s="1"/>
      <c r="J140" s="210"/>
      <c r="K140" s="675"/>
      <c r="L140" s="210"/>
    </row>
    <row r="141" spans="1:15">
      <c r="H141" s="209"/>
      <c r="I141" s="1"/>
      <c r="J141" s="210"/>
      <c r="K141" s="675"/>
      <c r="L141" s="210"/>
    </row>
    <row r="142" spans="1:15">
      <c r="H142" s="209"/>
      <c r="I142" s="1"/>
      <c r="J142" s="210"/>
      <c r="K142" s="675"/>
      <c r="L142" s="210"/>
    </row>
    <row r="143" spans="1:15">
      <c r="H143" s="209"/>
      <c r="I143" s="1"/>
      <c r="J143" s="210"/>
      <c r="K143" s="675"/>
      <c r="L143" s="210"/>
    </row>
    <row r="144" spans="1:15">
      <c r="H144" s="209"/>
      <c r="I144" s="1"/>
      <c r="J144" s="210"/>
      <c r="K144" s="675"/>
      <c r="L144" s="210"/>
    </row>
    <row r="145" spans="8:12">
      <c r="H145" s="209"/>
      <c r="I145" s="1"/>
      <c r="J145" s="210"/>
      <c r="K145" s="675"/>
      <c r="L145" s="210"/>
    </row>
    <row r="146" spans="8:12">
      <c r="H146" s="209"/>
      <c r="I146" s="1"/>
      <c r="J146" s="210"/>
      <c r="K146" s="675"/>
      <c r="L146" s="210"/>
    </row>
    <row r="147" spans="8:12">
      <c r="H147" s="209"/>
      <c r="I147" s="1"/>
      <c r="J147" s="210"/>
      <c r="K147" s="675"/>
      <c r="L147" s="210"/>
    </row>
    <row r="148" spans="8:12">
      <c r="H148" s="209"/>
      <c r="I148" s="210"/>
      <c r="J148" s="210"/>
      <c r="K148" s="675"/>
      <c r="L148" s="210"/>
    </row>
    <row r="149" spans="8:12">
      <c r="H149" s="209"/>
      <c r="I149" s="210"/>
      <c r="J149" s="210"/>
      <c r="K149" s="675"/>
      <c r="L149" s="210"/>
    </row>
    <row r="150" spans="8:12">
      <c r="H150" s="209"/>
      <c r="K150" s="675"/>
      <c r="L150" s="210"/>
    </row>
    <row r="151" spans="8:12">
      <c r="H151" s="209"/>
      <c r="K151" s="675"/>
    </row>
    <row r="152" spans="8:12">
      <c r="H152" s="209"/>
      <c r="K152" s="675"/>
    </row>
    <row r="153" spans="8:12">
      <c r="H153" s="209"/>
      <c r="K153" s="675"/>
    </row>
    <row r="154" spans="8:12">
      <c r="H154" s="209"/>
      <c r="K154" s="675"/>
    </row>
    <row r="155" spans="8:12">
      <c r="H155" s="209"/>
      <c r="K155" s="675"/>
    </row>
    <row r="156" spans="8:12">
      <c r="K156" s="675"/>
    </row>
    <row r="157" spans="8:12">
      <c r="K157" s="675"/>
    </row>
    <row r="158" spans="8:12">
      <c r="K158" s="675"/>
    </row>
    <row r="159" spans="8:12">
      <c r="K159" s="675"/>
    </row>
    <row r="160" spans="8:12">
      <c r="K160" s="675"/>
    </row>
    <row r="161" spans="11:11">
      <c r="K161" s="675"/>
    </row>
    <row r="162" spans="11:11">
      <c r="K162" s="675"/>
    </row>
    <row r="163" spans="11:11">
      <c r="K163" s="675"/>
    </row>
    <row r="164" spans="11:11">
      <c r="K164" s="675"/>
    </row>
    <row r="165" spans="11:11">
      <c r="K165" s="675"/>
    </row>
    <row r="166" spans="11:11">
      <c r="K166" s="675"/>
    </row>
    <row r="167" spans="11:11">
      <c r="K167" s="675"/>
    </row>
    <row r="168" spans="11:11">
      <c r="K168" s="675"/>
    </row>
    <row r="169" spans="11:11">
      <c r="K169" s="675"/>
    </row>
    <row r="170" spans="11:11">
      <c r="K170" s="675"/>
    </row>
    <row r="171" spans="11:11">
      <c r="K171" s="675"/>
    </row>
    <row r="172" spans="11:11">
      <c r="K172" s="675"/>
    </row>
  </sheetData>
  <autoFilter ref="A1:G139"/>
  <printOptions horizontalCentered="1" gridLines="1" gridLinesSet="0"/>
  <pageMargins left="0.19685039370078741" right="0.19685039370078741" top="0.74803149606299213" bottom="0.31496062992125984" header="0.31496062992125984" footer="0.27559055118110237"/>
  <pageSetup scale="70" orientation="portrait" r:id="rId1"/>
  <headerFooter alignWithMargins="0">
    <oddHeader xml:space="preserve">&amp;C INSTITUTO DE ACCESO A LA INFORMACION PUBLICA DEL D.F.
 LA MORENA #1151, COL CP 03020 MEXICO, D.F.
  RELACION POR CUENTA 
 AL 04 DE ENERO DE 2011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zoomScaleNormal="100" zoomScaleSheetLayoutView="100" workbookViewId="0">
      <pane xSplit="3" topLeftCell="D1" activePane="topRight" state="frozen"/>
      <selection activeCell="Q58" sqref="Q58"/>
      <selection pane="topRight" activeCell="G164" sqref="G164"/>
    </sheetView>
  </sheetViews>
  <sheetFormatPr baseColWidth="10" defaultColWidth="9.1015625" defaultRowHeight="11.7"/>
  <cols>
    <col min="1" max="1" width="5.68359375" style="408" customWidth="1"/>
    <col min="2" max="2" width="5.89453125" style="408" customWidth="1"/>
    <col min="3" max="3" width="65.89453125" style="393" bestFit="1" customWidth="1"/>
    <col min="4" max="7" width="15.68359375" style="407" customWidth="1"/>
    <col min="8" max="8" width="20.20703125" style="393" customWidth="1"/>
    <col min="9" max="9" width="18.41796875" style="394" customWidth="1"/>
    <col min="10" max="10" width="9.1015625" style="394"/>
    <col min="11" max="11" width="11.68359375" style="394" bestFit="1" customWidth="1"/>
    <col min="12" max="12" width="19.20703125" style="393" customWidth="1"/>
    <col min="13" max="16384" width="9.1015625" style="393"/>
  </cols>
  <sheetData>
    <row r="1" spans="1:11" ht="23.1">
      <c r="A1" s="388" t="s">
        <v>86</v>
      </c>
      <c r="B1" s="389" t="s">
        <v>87</v>
      </c>
      <c r="C1" s="390" t="s">
        <v>278</v>
      </c>
      <c r="D1" s="391" t="s">
        <v>89</v>
      </c>
      <c r="E1" s="391" t="s">
        <v>0</v>
      </c>
      <c r="F1" s="391" t="s">
        <v>1</v>
      </c>
      <c r="G1" s="392" t="s">
        <v>90</v>
      </c>
      <c r="H1" s="393" t="s">
        <v>722</v>
      </c>
    </row>
    <row r="2" spans="1:11">
      <c r="A2" s="395">
        <f t="shared" ref="A2:A5" si="0">VALUE(MID(C2,11,4))</f>
        <v>0</v>
      </c>
      <c r="B2" s="396">
        <f>VALUE(MID(C2,16,4))</f>
        <v>0</v>
      </c>
      <c r="C2" s="397" t="s">
        <v>185</v>
      </c>
      <c r="D2" s="398">
        <v>6384721.9100000104</v>
      </c>
      <c r="E2" s="398">
        <v>0</v>
      </c>
      <c r="F2" s="398">
        <v>6002924.25</v>
      </c>
      <c r="G2" s="398">
        <v>381797.66000000801</v>
      </c>
      <c r="H2" s="399"/>
      <c r="I2" s="791" t="s">
        <v>185</v>
      </c>
      <c r="K2" s="394" t="b">
        <f>C2=I2</f>
        <v>1</v>
      </c>
    </row>
    <row r="3" spans="1:11">
      <c r="A3" s="395">
        <f t="shared" si="0"/>
        <v>0</v>
      </c>
      <c r="B3" s="396">
        <f t="shared" ref="B3:B105" si="1">VALUE(MID(C3,16,4))</f>
        <v>0</v>
      </c>
      <c r="C3" s="400" t="s">
        <v>1145</v>
      </c>
      <c r="D3" s="401">
        <v>340601.74</v>
      </c>
      <c r="E3" s="401">
        <v>0</v>
      </c>
      <c r="F3" s="401">
        <v>340506.4</v>
      </c>
      <c r="G3" s="401">
        <v>95.340000000025597</v>
      </c>
      <c r="H3" s="399"/>
      <c r="I3" s="791" t="s">
        <v>1145</v>
      </c>
      <c r="K3" s="394" t="b">
        <f t="shared" ref="K3:K66" si="2">C3=I3</f>
        <v>1</v>
      </c>
    </row>
    <row r="4" spans="1:11">
      <c r="A4" s="395">
        <f t="shared" si="0"/>
        <v>1001</v>
      </c>
      <c r="B4" s="396">
        <f t="shared" si="1"/>
        <v>0</v>
      </c>
      <c r="C4" s="402" t="s">
        <v>186</v>
      </c>
      <c r="D4" s="403">
        <v>340601.74</v>
      </c>
      <c r="E4" s="403">
        <v>0</v>
      </c>
      <c r="F4" s="812">
        <v>340506.4</v>
      </c>
      <c r="G4" s="403">
        <v>95.340000000025597</v>
      </c>
      <c r="H4" s="399"/>
      <c r="I4" s="791" t="s">
        <v>186</v>
      </c>
      <c r="K4" s="394" t="b">
        <f t="shared" si="2"/>
        <v>1</v>
      </c>
    </row>
    <row r="5" spans="1:11">
      <c r="A5" s="395">
        <f t="shared" si="0"/>
        <v>1001</v>
      </c>
      <c r="B5" s="396">
        <f t="shared" ref="B5" si="3">VALUE(MID(C5,16,4))</f>
        <v>2111</v>
      </c>
      <c r="C5" s="404" t="s">
        <v>1601</v>
      </c>
      <c r="D5" s="403">
        <v>0</v>
      </c>
      <c r="E5" s="403">
        <v>0</v>
      </c>
      <c r="F5" s="403">
        <v>0</v>
      </c>
      <c r="G5" s="403">
        <v>0</v>
      </c>
      <c r="H5" s="399"/>
      <c r="I5" s="791" t="s">
        <v>1601</v>
      </c>
      <c r="K5" s="394" t="b">
        <f t="shared" si="2"/>
        <v>1</v>
      </c>
    </row>
    <row r="6" spans="1:11">
      <c r="A6" s="395">
        <f t="shared" ref="A6" si="4">VALUE(MID(C6,11,4))</f>
        <v>1001</v>
      </c>
      <c r="B6" s="396">
        <f t="shared" ref="B6" si="5">VALUE(MID(C6,16,4))</f>
        <v>2151</v>
      </c>
      <c r="C6" s="404" t="s">
        <v>1602</v>
      </c>
      <c r="D6" s="403">
        <v>0</v>
      </c>
      <c r="E6" s="403">
        <v>0</v>
      </c>
      <c r="F6" s="403">
        <v>0</v>
      </c>
      <c r="G6" s="403">
        <v>0</v>
      </c>
      <c r="H6" s="399"/>
      <c r="I6" s="791" t="s">
        <v>1602</v>
      </c>
      <c r="K6" s="394" t="b">
        <f t="shared" si="2"/>
        <v>1</v>
      </c>
    </row>
    <row r="7" spans="1:11">
      <c r="A7" s="395">
        <f t="shared" ref="A7:A115" si="6">VALUE(MID(C7,11,4))</f>
        <v>1001</v>
      </c>
      <c r="B7" s="396">
        <f t="shared" si="1"/>
        <v>3331</v>
      </c>
      <c r="C7" s="404" t="s">
        <v>1603</v>
      </c>
      <c r="D7" s="403">
        <v>0</v>
      </c>
      <c r="E7" s="403">
        <v>0</v>
      </c>
      <c r="F7" s="403">
        <v>0</v>
      </c>
      <c r="G7" s="403">
        <v>0</v>
      </c>
      <c r="H7" s="399"/>
      <c r="I7" s="791" t="s">
        <v>1603</v>
      </c>
      <c r="K7" s="394" t="b">
        <f t="shared" si="2"/>
        <v>1</v>
      </c>
    </row>
    <row r="8" spans="1:11">
      <c r="A8" s="395">
        <f t="shared" ref="A8" si="7">VALUE(MID(C8,11,4))</f>
        <v>1001</v>
      </c>
      <c r="B8" s="396">
        <f t="shared" ref="B8" si="8">VALUE(MID(C8,16,4))</f>
        <v>3341</v>
      </c>
      <c r="C8" s="404" t="s">
        <v>827</v>
      </c>
      <c r="D8" s="403">
        <v>1.6370904631912699E-11</v>
      </c>
      <c r="E8" s="403">
        <v>0</v>
      </c>
      <c r="F8" s="403">
        <v>0</v>
      </c>
      <c r="G8" s="403">
        <v>1.6370904631912699E-11</v>
      </c>
      <c r="H8" s="399"/>
      <c r="I8" s="791" t="s">
        <v>827</v>
      </c>
      <c r="K8" s="394" t="b">
        <f t="shared" si="2"/>
        <v>1</v>
      </c>
    </row>
    <row r="9" spans="1:11">
      <c r="A9" s="395">
        <f t="shared" si="6"/>
        <v>1001</v>
      </c>
      <c r="B9" s="396">
        <f t="shared" si="1"/>
        <v>3362</v>
      </c>
      <c r="C9" s="404" t="s">
        <v>1486</v>
      </c>
      <c r="D9" s="403">
        <v>340601.74</v>
      </c>
      <c r="E9" s="403">
        <v>0</v>
      </c>
      <c r="F9" s="403">
        <v>340506.4</v>
      </c>
      <c r="G9" s="403">
        <v>95.339999999967404</v>
      </c>
      <c r="H9" s="399"/>
      <c r="I9" s="791" t="s">
        <v>1486</v>
      </c>
      <c r="K9" s="394" t="b">
        <f t="shared" si="2"/>
        <v>1</v>
      </c>
    </row>
    <row r="10" spans="1:11">
      <c r="A10" s="395">
        <f t="shared" si="6"/>
        <v>0</v>
      </c>
      <c r="B10" s="396">
        <f t="shared" si="1"/>
        <v>0</v>
      </c>
      <c r="C10" s="400" t="s">
        <v>1146</v>
      </c>
      <c r="D10" s="401">
        <v>160000</v>
      </c>
      <c r="E10" s="401">
        <v>0</v>
      </c>
      <c r="F10" s="401">
        <v>148464.21</v>
      </c>
      <c r="G10" s="401">
        <v>11535.79</v>
      </c>
      <c r="H10" s="399"/>
      <c r="I10" s="791" t="s">
        <v>1146</v>
      </c>
      <c r="K10" s="394" t="b">
        <f t="shared" si="2"/>
        <v>1</v>
      </c>
    </row>
    <row r="11" spans="1:11">
      <c r="A11" s="395">
        <f>VALUE(MID(C11,11,4))</f>
        <v>2001</v>
      </c>
      <c r="B11" s="396">
        <f>VALUE(MID(C11,16,4))</f>
        <v>0</v>
      </c>
      <c r="C11" s="402" t="s">
        <v>304</v>
      </c>
      <c r="D11" s="403">
        <v>160000</v>
      </c>
      <c r="E11" s="403">
        <v>0</v>
      </c>
      <c r="F11" s="812">
        <v>159499.91</v>
      </c>
      <c r="G11" s="403">
        <v>500.08999999999702</v>
      </c>
      <c r="H11" s="399"/>
      <c r="I11" s="791" t="s">
        <v>304</v>
      </c>
      <c r="K11" s="394" t="b">
        <f t="shared" si="2"/>
        <v>1</v>
      </c>
    </row>
    <row r="12" spans="1:11">
      <c r="A12" s="395">
        <f t="shared" ref="A12" si="9">VALUE(MID(C12,11,4))</f>
        <v>2001</v>
      </c>
      <c r="B12" s="396">
        <f t="shared" ref="B12" si="10">VALUE(MID(C12,16,4))</f>
        <v>3341</v>
      </c>
      <c r="C12" s="404" t="s">
        <v>1853</v>
      </c>
      <c r="D12" s="403">
        <v>0</v>
      </c>
      <c r="E12" s="403">
        <v>0</v>
      </c>
      <c r="F12" s="403">
        <v>0</v>
      </c>
      <c r="G12" s="403">
        <v>0</v>
      </c>
      <c r="H12" s="399"/>
      <c r="I12" s="791" t="s">
        <v>1853</v>
      </c>
      <c r="K12" s="394" t="b">
        <f t="shared" si="2"/>
        <v>1</v>
      </c>
    </row>
    <row r="13" spans="1:11">
      <c r="A13" s="395">
        <f>VALUE(MID(C13,11,4))</f>
        <v>2001</v>
      </c>
      <c r="B13" s="396">
        <f>VALUE(MID(C13,16,4))</f>
        <v>3362</v>
      </c>
      <c r="C13" s="404" t="s">
        <v>1061</v>
      </c>
      <c r="D13" s="403">
        <v>0</v>
      </c>
      <c r="E13" s="403">
        <v>0</v>
      </c>
      <c r="F13" s="403">
        <v>0</v>
      </c>
      <c r="G13" s="403">
        <v>0</v>
      </c>
      <c r="H13" s="399"/>
      <c r="I13" s="791" t="s">
        <v>1061</v>
      </c>
      <c r="K13" s="394" t="b">
        <f t="shared" si="2"/>
        <v>1</v>
      </c>
    </row>
    <row r="14" spans="1:11">
      <c r="A14" s="395">
        <f>VALUE(MID(C14,11,4))</f>
        <v>2001</v>
      </c>
      <c r="B14" s="396">
        <f>VALUE(MID(C14,16,4))</f>
        <v>3611</v>
      </c>
      <c r="C14" s="404" t="s">
        <v>187</v>
      </c>
      <c r="D14" s="403">
        <v>0</v>
      </c>
      <c r="E14" s="403">
        <v>0</v>
      </c>
      <c r="F14" s="403">
        <v>0</v>
      </c>
      <c r="G14" s="403">
        <v>0</v>
      </c>
      <c r="H14" s="399"/>
      <c r="I14" s="791" t="s">
        <v>187</v>
      </c>
      <c r="K14" s="394" t="b">
        <f t="shared" si="2"/>
        <v>1</v>
      </c>
    </row>
    <row r="15" spans="1:11">
      <c r="A15" s="395">
        <f>VALUE(MID(C15,11,4))</f>
        <v>2001</v>
      </c>
      <c r="B15" s="396">
        <f>VALUE(MID(C15,16,4))</f>
        <v>3661</v>
      </c>
      <c r="C15" s="404" t="s">
        <v>1290</v>
      </c>
      <c r="D15" s="403">
        <v>160000</v>
      </c>
      <c r="E15" s="403">
        <v>0</v>
      </c>
      <c r="F15" s="403">
        <v>159499.91</v>
      </c>
      <c r="G15" s="403">
        <v>500.08999999999702</v>
      </c>
      <c r="H15" s="399"/>
      <c r="I15" s="791" t="s">
        <v>1290</v>
      </c>
      <c r="K15" s="394" t="b">
        <f t="shared" si="2"/>
        <v>1</v>
      </c>
    </row>
    <row r="16" spans="1:11">
      <c r="A16" s="395">
        <f t="shared" si="6"/>
        <v>2002</v>
      </c>
      <c r="B16" s="396">
        <f t="shared" si="1"/>
        <v>0</v>
      </c>
      <c r="C16" s="402" t="s">
        <v>1604</v>
      </c>
      <c r="D16" s="403">
        <v>0</v>
      </c>
      <c r="E16" s="403">
        <v>0</v>
      </c>
      <c r="F16" s="812">
        <v>-6558.69</v>
      </c>
      <c r="G16" s="403">
        <v>6558.69</v>
      </c>
      <c r="H16" s="399"/>
      <c r="I16" s="791" t="s">
        <v>1604</v>
      </c>
      <c r="K16" s="394" t="b">
        <f t="shared" si="2"/>
        <v>1</v>
      </c>
    </row>
    <row r="17" spans="1:11">
      <c r="A17" s="395">
        <f t="shared" si="6"/>
        <v>2002</v>
      </c>
      <c r="B17" s="396">
        <f t="shared" si="1"/>
        <v>3362</v>
      </c>
      <c r="C17" s="404" t="s">
        <v>386</v>
      </c>
      <c r="D17" s="403">
        <v>0</v>
      </c>
      <c r="E17" s="403">
        <v>0</v>
      </c>
      <c r="F17" s="403">
        <v>0</v>
      </c>
      <c r="G17" s="403">
        <v>0</v>
      </c>
      <c r="H17" s="399"/>
      <c r="I17" s="791" t="s">
        <v>386</v>
      </c>
      <c r="K17" s="394" t="b">
        <f t="shared" si="2"/>
        <v>1</v>
      </c>
    </row>
    <row r="18" spans="1:11">
      <c r="A18" s="395">
        <f t="shared" ref="A18" si="11">VALUE(MID(C18,11,4))</f>
        <v>2002</v>
      </c>
      <c r="B18" s="396">
        <f t="shared" ref="B18" si="12">VALUE(MID(C18,16,4))</f>
        <v>5931</v>
      </c>
      <c r="C18" s="404" t="s">
        <v>1291</v>
      </c>
      <c r="D18" s="403">
        <v>0</v>
      </c>
      <c r="E18" s="403">
        <v>0</v>
      </c>
      <c r="F18" s="403">
        <v>-6558.69</v>
      </c>
      <c r="G18" s="403">
        <v>6558.69</v>
      </c>
      <c r="H18" s="399"/>
      <c r="I18" s="791" t="s">
        <v>1291</v>
      </c>
      <c r="K18" s="394" t="b">
        <f t="shared" si="2"/>
        <v>1</v>
      </c>
    </row>
    <row r="19" spans="1:11">
      <c r="A19" s="395">
        <f t="shared" ref="A19:A27" si="13">VALUE(MID(C19,11,4))</f>
        <v>2003</v>
      </c>
      <c r="B19" s="396">
        <f t="shared" ref="B19:B27" si="14">VALUE(MID(C19,16,4))</f>
        <v>0</v>
      </c>
      <c r="C19" s="402" t="s">
        <v>1292</v>
      </c>
      <c r="D19" s="403">
        <v>-7.2759576141834308E-12</v>
      </c>
      <c r="E19" s="403">
        <v>0</v>
      </c>
      <c r="F19" s="812">
        <v>-4477.01</v>
      </c>
      <c r="G19" s="403">
        <v>4477.0099999999902</v>
      </c>
      <c r="H19" s="399"/>
      <c r="I19" s="791" t="s">
        <v>1292</v>
      </c>
      <c r="K19" s="394" t="b">
        <f t="shared" si="2"/>
        <v>1</v>
      </c>
    </row>
    <row r="20" spans="1:11">
      <c r="A20" s="395">
        <f t="shared" si="13"/>
        <v>2003</v>
      </c>
      <c r="B20" s="396">
        <f t="shared" si="14"/>
        <v>2141</v>
      </c>
      <c r="C20" s="404" t="s">
        <v>1293</v>
      </c>
      <c r="D20" s="403">
        <v>-1.13686837721616E-13</v>
      </c>
      <c r="E20" s="403">
        <v>0</v>
      </c>
      <c r="F20" s="403">
        <v>0</v>
      </c>
      <c r="G20" s="403">
        <v>-1.13686837721616E-13</v>
      </c>
      <c r="H20" s="399"/>
      <c r="I20" s="791" t="s">
        <v>1293</v>
      </c>
      <c r="K20" s="394" t="b">
        <f t="shared" si="2"/>
        <v>1</v>
      </c>
    </row>
    <row r="21" spans="1:11">
      <c r="A21" s="395">
        <f t="shared" si="13"/>
        <v>2003</v>
      </c>
      <c r="B21" s="396">
        <f t="shared" si="14"/>
        <v>2151</v>
      </c>
      <c r="C21" s="404" t="s">
        <v>1294</v>
      </c>
      <c r="D21" s="403">
        <v>0</v>
      </c>
      <c r="E21" s="403">
        <v>0</v>
      </c>
      <c r="F21" s="403">
        <v>0</v>
      </c>
      <c r="G21" s="403">
        <v>0</v>
      </c>
      <c r="H21" s="399"/>
      <c r="I21" s="791" t="s">
        <v>1294</v>
      </c>
      <c r="K21" s="394" t="b">
        <f t="shared" si="2"/>
        <v>1</v>
      </c>
    </row>
    <row r="22" spans="1:11">
      <c r="A22" s="395">
        <f t="shared" ref="A22" si="15">VALUE(MID(C22,11,4))</f>
        <v>2003</v>
      </c>
      <c r="B22" s="396">
        <f t="shared" ref="B22" si="16">VALUE(MID(C22,16,4))</f>
        <v>2941</v>
      </c>
      <c r="C22" s="404" t="s">
        <v>1782</v>
      </c>
      <c r="D22" s="403">
        <v>0</v>
      </c>
      <c r="E22" s="403">
        <v>0</v>
      </c>
      <c r="F22" s="403">
        <v>0</v>
      </c>
      <c r="G22" s="403">
        <v>0</v>
      </c>
      <c r="H22" s="399"/>
      <c r="I22" s="791" t="s">
        <v>1782</v>
      </c>
      <c r="K22" s="394" t="b">
        <f t="shared" si="2"/>
        <v>1</v>
      </c>
    </row>
    <row r="23" spans="1:11">
      <c r="A23" s="395">
        <f t="shared" si="13"/>
        <v>2003</v>
      </c>
      <c r="B23" s="396">
        <f t="shared" si="14"/>
        <v>3161</v>
      </c>
      <c r="C23" s="404" t="s">
        <v>1295</v>
      </c>
      <c r="D23" s="403">
        <v>0</v>
      </c>
      <c r="E23" s="403">
        <v>0</v>
      </c>
      <c r="F23" s="403">
        <v>0</v>
      </c>
      <c r="G23" s="403">
        <v>0</v>
      </c>
      <c r="H23" s="399"/>
      <c r="I23" s="791" t="s">
        <v>1295</v>
      </c>
      <c r="K23" s="394" t="b">
        <f t="shared" si="2"/>
        <v>1</v>
      </c>
    </row>
    <row r="24" spans="1:11">
      <c r="A24" s="395">
        <f t="shared" si="13"/>
        <v>2003</v>
      </c>
      <c r="B24" s="396">
        <f t="shared" si="14"/>
        <v>3171</v>
      </c>
      <c r="C24" s="404" t="s">
        <v>1296</v>
      </c>
      <c r="D24" s="403">
        <v>0</v>
      </c>
      <c r="E24" s="403">
        <v>0</v>
      </c>
      <c r="F24" s="403">
        <v>-4477</v>
      </c>
      <c r="G24" s="403">
        <v>4477</v>
      </c>
      <c r="H24" s="399"/>
      <c r="I24" s="791" t="s">
        <v>1296</v>
      </c>
      <c r="K24" s="394" t="b">
        <f t="shared" si="2"/>
        <v>1</v>
      </c>
    </row>
    <row r="25" spans="1:11">
      <c r="A25" s="395">
        <f t="shared" si="13"/>
        <v>2003</v>
      </c>
      <c r="B25" s="396">
        <f t="shared" si="14"/>
        <v>3521</v>
      </c>
      <c r="C25" s="404" t="s">
        <v>1297</v>
      </c>
      <c r="D25" s="403">
        <v>0</v>
      </c>
      <c r="E25" s="403">
        <v>0</v>
      </c>
      <c r="F25" s="403">
        <v>-0.01</v>
      </c>
      <c r="G25" s="403">
        <v>0.01</v>
      </c>
      <c r="H25" s="399"/>
      <c r="I25" s="791" t="s">
        <v>1297</v>
      </c>
      <c r="K25" s="394" t="b">
        <f t="shared" si="2"/>
        <v>1</v>
      </c>
    </row>
    <row r="26" spans="1:11">
      <c r="A26" s="395">
        <f t="shared" si="13"/>
        <v>2003</v>
      </c>
      <c r="B26" s="396">
        <f t="shared" si="14"/>
        <v>3691</v>
      </c>
      <c r="C26" s="404" t="s">
        <v>1298</v>
      </c>
      <c r="D26" s="403">
        <v>0</v>
      </c>
      <c r="E26" s="403">
        <v>0</v>
      </c>
      <c r="F26" s="403">
        <v>0</v>
      </c>
      <c r="G26" s="403">
        <v>0</v>
      </c>
      <c r="H26" s="399"/>
      <c r="I26" s="791" t="s">
        <v>1298</v>
      </c>
      <c r="K26" s="394" t="b">
        <f t="shared" si="2"/>
        <v>1</v>
      </c>
    </row>
    <row r="27" spans="1:11">
      <c r="A27" s="395">
        <f t="shared" si="13"/>
        <v>2003</v>
      </c>
      <c r="B27" s="396">
        <f t="shared" si="14"/>
        <v>5971</v>
      </c>
      <c r="C27" s="404" t="s">
        <v>1605</v>
      </c>
      <c r="D27" s="403">
        <v>-7.2759576141834308E-12</v>
      </c>
      <c r="E27" s="403">
        <v>0</v>
      </c>
      <c r="F27" s="403">
        <v>0</v>
      </c>
      <c r="G27" s="403">
        <v>-7.2759576141834308E-12</v>
      </c>
      <c r="H27" s="399"/>
      <c r="I27" s="791" t="s">
        <v>1605</v>
      </c>
      <c r="K27" s="394" t="b">
        <f t="shared" si="2"/>
        <v>1</v>
      </c>
    </row>
    <row r="28" spans="1:11">
      <c r="A28" s="395">
        <f>VALUE(MID(C28,11,4))</f>
        <v>0</v>
      </c>
      <c r="B28" s="396">
        <f>VALUE(MID(C28,16,4))</f>
        <v>0</v>
      </c>
      <c r="C28" s="400" t="s">
        <v>1147</v>
      </c>
      <c r="D28" s="401">
        <v>259960.02</v>
      </c>
      <c r="E28" s="401">
        <v>0</v>
      </c>
      <c r="F28" s="401">
        <v>259910.76</v>
      </c>
      <c r="G28" s="401">
        <v>49.259999999980202</v>
      </c>
      <c r="H28" s="399"/>
      <c r="I28" s="791" t="s">
        <v>1147</v>
      </c>
      <c r="K28" s="394" t="b">
        <f t="shared" si="2"/>
        <v>1</v>
      </c>
    </row>
    <row r="29" spans="1:11">
      <c r="A29" s="395">
        <f>VALUE(MID(C29,11,4))</f>
        <v>3001</v>
      </c>
      <c r="B29" s="396">
        <f>VALUE(MID(C29,16,4))</f>
        <v>0</v>
      </c>
      <c r="C29" s="402" t="s">
        <v>1299</v>
      </c>
      <c r="D29" s="403">
        <v>259960.02</v>
      </c>
      <c r="E29" s="403">
        <v>0</v>
      </c>
      <c r="F29" s="812">
        <v>259910.76</v>
      </c>
      <c r="G29" s="403">
        <v>49.259999999980202</v>
      </c>
      <c r="H29" s="399"/>
      <c r="I29" s="791" t="s">
        <v>1299</v>
      </c>
      <c r="K29" s="394" t="b">
        <f t="shared" si="2"/>
        <v>1</v>
      </c>
    </row>
    <row r="30" spans="1:11">
      <c r="A30" s="395">
        <f t="shared" ref="A30" si="17">VALUE(MID(C30,11,4))</f>
        <v>3001</v>
      </c>
      <c r="B30" s="396">
        <f t="shared" ref="B30" si="18">VALUE(MID(C30,16,4))</f>
        <v>3171</v>
      </c>
      <c r="C30" s="404" t="s">
        <v>1487</v>
      </c>
      <c r="D30" s="403">
        <v>0</v>
      </c>
      <c r="E30" s="403">
        <v>0</v>
      </c>
      <c r="F30" s="403">
        <v>0</v>
      </c>
      <c r="G30" s="403">
        <v>0</v>
      </c>
      <c r="H30" s="399"/>
      <c r="I30" s="791" t="s">
        <v>1487</v>
      </c>
      <c r="K30" s="394" t="b">
        <f t="shared" si="2"/>
        <v>1</v>
      </c>
    </row>
    <row r="31" spans="1:11">
      <c r="A31" s="395">
        <f t="shared" ref="A31" si="19">VALUE(MID(C31,11,4))</f>
        <v>3001</v>
      </c>
      <c r="B31" s="396">
        <f t="shared" ref="B31" si="20">VALUE(MID(C31,16,4))</f>
        <v>3351</v>
      </c>
      <c r="C31" s="404" t="s">
        <v>1300</v>
      </c>
      <c r="D31" s="403">
        <v>0</v>
      </c>
      <c r="E31" s="403">
        <v>0</v>
      </c>
      <c r="F31" s="403">
        <v>0</v>
      </c>
      <c r="G31" s="403">
        <v>0</v>
      </c>
      <c r="H31" s="399"/>
      <c r="I31" s="791" t="s">
        <v>1300</v>
      </c>
      <c r="K31" s="394" t="b">
        <f t="shared" si="2"/>
        <v>1</v>
      </c>
    </row>
    <row r="32" spans="1:11">
      <c r="A32" s="395">
        <f t="shared" ref="A32" si="21">VALUE(MID(C32,11,4))</f>
        <v>3001</v>
      </c>
      <c r="B32" s="396">
        <f t="shared" ref="B32" si="22">VALUE(MID(C32,16,4))</f>
        <v>3362</v>
      </c>
      <c r="C32" s="404" t="s">
        <v>1854</v>
      </c>
      <c r="D32" s="403">
        <v>259960.02</v>
      </c>
      <c r="E32" s="403">
        <v>0</v>
      </c>
      <c r="F32" s="403">
        <v>259910.76</v>
      </c>
      <c r="G32" s="403">
        <v>49.259999999980202</v>
      </c>
      <c r="H32" s="399"/>
      <c r="I32" s="791" t="s">
        <v>1854</v>
      </c>
      <c r="K32" s="394" t="b">
        <f t="shared" si="2"/>
        <v>1</v>
      </c>
    </row>
    <row r="33" spans="1:11">
      <c r="A33" s="395">
        <f t="shared" ref="A33" si="23">VALUE(MID(C33,11,4))</f>
        <v>3001</v>
      </c>
      <c r="B33" s="396">
        <f t="shared" ref="B33" si="24">VALUE(MID(C33,16,4))</f>
        <v>3391</v>
      </c>
      <c r="C33" s="404" t="s">
        <v>1488</v>
      </c>
      <c r="D33" s="403">
        <v>0</v>
      </c>
      <c r="E33" s="403">
        <v>0</v>
      </c>
      <c r="F33" s="403">
        <v>0</v>
      </c>
      <c r="G33" s="403">
        <v>0</v>
      </c>
      <c r="H33" s="399"/>
      <c r="I33" s="791" t="s">
        <v>1488</v>
      </c>
      <c r="K33" s="394" t="b">
        <f t="shared" si="2"/>
        <v>1</v>
      </c>
    </row>
    <row r="34" spans="1:11">
      <c r="A34" s="395">
        <f t="shared" si="6"/>
        <v>0</v>
      </c>
      <c r="B34" s="396">
        <f t="shared" si="1"/>
        <v>0</v>
      </c>
      <c r="C34" s="400" t="s">
        <v>188</v>
      </c>
      <c r="D34" s="401">
        <v>0.10999999998602999</v>
      </c>
      <c r="E34" s="401">
        <v>0</v>
      </c>
      <c r="F34" s="401">
        <v>-1167.1400000000001</v>
      </c>
      <c r="G34" s="401">
        <v>1167.24999999999</v>
      </c>
      <c r="H34" s="399"/>
      <c r="I34" s="791" t="s">
        <v>188</v>
      </c>
      <c r="K34" s="394" t="b">
        <f t="shared" si="2"/>
        <v>1</v>
      </c>
    </row>
    <row r="35" spans="1:11">
      <c r="A35" s="395">
        <f t="shared" si="6"/>
        <v>4001</v>
      </c>
      <c r="B35" s="396">
        <f t="shared" si="1"/>
        <v>0</v>
      </c>
      <c r="C35" s="402" t="s">
        <v>1301</v>
      </c>
      <c r="D35" s="403">
        <v>0.10999999998602999</v>
      </c>
      <c r="E35" s="403">
        <v>0</v>
      </c>
      <c r="F35" s="812">
        <v>-1167.1400000000001</v>
      </c>
      <c r="G35" s="403">
        <v>1167.24999999999</v>
      </c>
      <c r="H35" s="399"/>
      <c r="I35" s="791" t="s">
        <v>1301</v>
      </c>
      <c r="K35" s="394" t="b">
        <f t="shared" si="2"/>
        <v>1</v>
      </c>
    </row>
    <row r="36" spans="1:11">
      <c r="A36" s="395">
        <f t="shared" ref="A36" si="25">VALUE(MID(C36,11,4))</f>
        <v>4001</v>
      </c>
      <c r="B36" s="396">
        <f t="shared" ref="B36" si="26">VALUE(MID(C36,16,4))</f>
        <v>2941</v>
      </c>
      <c r="C36" s="404" t="s">
        <v>189</v>
      </c>
      <c r="D36" s="403">
        <v>0</v>
      </c>
      <c r="E36" s="403">
        <v>0</v>
      </c>
      <c r="F36" s="403">
        <v>0</v>
      </c>
      <c r="G36" s="403">
        <v>0</v>
      </c>
      <c r="H36" s="399"/>
      <c r="I36" s="791" t="s">
        <v>189</v>
      </c>
      <c r="K36" s="394" t="b">
        <f t="shared" si="2"/>
        <v>1</v>
      </c>
    </row>
    <row r="37" spans="1:11">
      <c r="A37" s="395">
        <f t="shared" si="6"/>
        <v>4001</v>
      </c>
      <c r="B37" s="396">
        <f t="shared" si="1"/>
        <v>3171</v>
      </c>
      <c r="C37" s="404" t="s">
        <v>190</v>
      </c>
      <c r="D37" s="403">
        <v>0.10999999998602999</v>
      </c>
      <c r="E37" s="403">
        <v>0</v>
      </c>
      <c r="F37" s="403">
        <v>0</v>
      </c>
      <c r="G37" s="403">
        <v>0.10999999998602999</v>
      </c>
      <c r="H37" s="405"/>
      <c r="I37" s="791" t="s">
        <v>190</v>
      </c>
      <c r="K37" s="394" t="b">
        <f t="shared" si="2"/>
        <v>1</v>
      </c>
    </row>
    <row r="38" spans="1:11">
      <c r="A38" s="395">
        <f t="shared" si="6"/>
        <v>4001</v>
      </c>
      <c r="B38" s="396">
        <f t="shared" si="1"/>
        <v>3271</v>
      </c>
      <c r="C38" s="404" t="s">
        <v>1302</v>
      </c>
      <c r="D38" s="403">
        <v>4.0927261579781803E-12</v>
      </c>
      <c r="E38" s="403">
        <v>0</v>
      </c>
      <c r="F38" s="403">
        <v>0</v>
      </c>
      <c r="G38" s="403">
        <v>4.0927261579781803E-12</v>
      </c>
      <c r="H38" s="405"/>
      <c r="I38" s="1" t="s">
        <v>1302</v>
      </c>
      <c r="K38" s="394" t="b">
        <f t="shared" si="2"/>
        <v>1</v>
      </c>
    </row>
    <row r="39" spans="1:11">
      <c r="A39" s="395">
        <f t="shared" si="6"/>
        <v>4001</v>
      </c>
      <c r="B39" s="396">
        <f t="shared" si="1"/>
        <v>3461</v>
      </c>
      <c r="C39" s="404" t="s">
        <v>765</v>
      </c>
      <c r="D39" s="403">
        <v>0</v>
      </c>
      <c r="E39" s="403">
        <v>0</v>
      </c>
      <c r="F39" s="403">
        <v>-1167.1400000000001</v>
      </c>
      <c r="G39" s="403">
        <v>1167.1400000000001</v>
      </c>
      <c r="H39" s="405"/>
      <c r="I39" s="791" t="s">
        <v>765</v>
      </c>
      <c r="K39" s="394" t="b">
        <f t="shared" si="2"/>
        <v>1</v>
      </c>
    </row>
    <row r="40" spans="1:11">
      <c r="A40" s="395">
        <f t="shared" si="6"/>
        <v>4001</v>
      </c>
      <c r="B40" s="396">
        <f t="shared" si="1"/>
        <v>3571</v>
      </c>
      <c r="C40" s="404" t="s">
        <v>191</v>
      </c>
      <c r="D40" s="403">
        <v>-1.8189894035458597E-12</v>
      </c>
      <c r="E40" s="403">
        <v>0</v>
      </c>
      <c r="F40" s="403">
        <v>0</v>
      </c>
      <c r="G40" s="403">
        <v>-1.8189894035458597E-12</v>
      </c>
      <c r="H40" s="399"/>
      <c r="I40" s="791" t="s">
        <v>191</v>
      </c>
      <c r="K40" s="394" t="b">
        <f t="shared" si="2"/>
        <v>1</v>
      </c>
    </row>
    <row r="41" spans="1:11">
      <c r="A41" s="395">
        <f t="shared" ref="A41" si="27">VALUE(MID(C41,11,4))</f>
        <v>4001</v>
      </c>
      <c r="B41" s="396">
        <f t="shared" ref="B41" si="28">VALUE(MID(C41,16,4))</f>
        <v>5151</v>
      </c>
      <c r="C41" s="404" t="s">
        <v>1826</v>
      </c>
      <c r="D41" s="403">
        <v>2.2026824808563101E-13</v>
      </c>
      <c r="E41" s="403">
        <v>0</v>
      </c>
      <c r="F41" s="403">
        <v>0</v>
      </c>
      <c r="G41" s="403">
        <v>2.2026824808563101E-13</v>
      </c>
      <c r="H41" s="399"/>
      <c r="I41" s="791" t="s">
        <v>1826</v>
      </c>
      <c r="K41" s="394" t="b">
        <f t="shared" si="2"/>
        <v>1</v>
      </c>
    </row>
    <row r="42" spans="1:11">
      <c r="A42" s="395">
        <f>VALUE(MID(C42,11,4))</f>
        <v>4001</v>
      </c>
      <c r="B42" s="396">
        <f>VALUE(MID(C42,16,4))</f>
        <v>5971</v>
      </c>
      <c r="C42" s="404" t="s">
        <v>387</v>
      </c>
      <c r="D42" s="403">
        <v>5.8207660913467401E-11</v>
      </c>
      <c r="E42" s="403">
        <v>0</v>
      </c>
      <c r="F42" s="403">
        <v>0</v>
      </c>
      <c r="G42" s="403">
        <v>5.8207660913467401E-11</v>
      </c>
      <c r="H42" s="399"/>
      <c r="I42" s="791" t="s">
        <v>387</v>
      </c>
      <c r="K42" s="394" t="b">
        <f t="shared" si="2"/>
        <v>1</v>
      </c>
    </row>
    <row r="43" spans="1:11">
      <c r="A43" s="395">
        <f>VALUE(MID(C43,11,4))</f>
        <v>0</v>
      </c>
      <c r="B43" s="396">
        <f>VALUE(MID(C43,16,4))</f>
        <v>0</v>
      </c>
      <c r="C43" s="400" t="s">
        <v>1062</v>
      </c>
      <c r="D43" s="401">
        <v>5140083.8400000101</v>
      </c>
      <c r="E43" s="401">
        <v>113.96</v>
      </c>
      <c r="F43" s="401">
        <v>4793070.87</v>
      </c>
      <c r="G43" s="401">
        <v>347126.93000000599</v>
      </c>
      <c r="H43" s="399"/>
      <c r="I43" s="1" t="s">
        <v>1062</v>
      </c>
      <c r="K43" s="394" t="b">
        <f t="shared" si="2"/>
        <v>1</v>
      </c>
    </row>
    <row r="44" spans="1:11">
      <c r="A44" s="395">
        <f>VALUE(MID(C44,11,4))</f>
        <v>5001</v>
      </c>
      <c r="B44" s="396">
        <f>VALUE(MID(C44,16,4))</f>
        <v>0</v>
      </c>
      <c r="C44" s="402" t="s">
        <v>1148</v>
      </c>
      <c r="D44" s="403">
        <v>2120760.7000000002</v>
      </c>
      <c r="E44" s="403">
        <v>47406.12</v>
      </c>
      <c r="F44" s="812">
        <v>1927153.75</v>
      </c>
      <c r="G44" s="403">
        <v>241013.069999998</v>
      </c>
      <c r="H44" s="399"/>
      <c r="I44" s="791" t="s">
        <v>1148</v>
      </c>
      <c r="K44" s="394" t="b">
        <f t="shared" si="2"/>
        <v>1</v>
      </c>
    </row>
    <row r="45" spans="1:11">
      <c r="A45" s="395">
        <f>VALUE(MID(C45,11,4))</f>
        <v>5001</v>
      </c>
      <c r="B45" s="396">
        <f>VALUE(MID(C45,16,4))</f>
        <v>1131</v>
      </c>
      <c r="C45" s="404" t="s">
        <v>1063</v>
      </c>
      <c r="D45" s="403">
        <v>0</v>
      </c>
      <c r="E45" s="403">
        <v>0</v>
      </c>
      <c r="F45" s="403">
        <v>0</v>
      </c>
      <c r="G45" s="403">
        <v>0</v>
      </c>
      <c r="H45" s="399"/>
      <c r="I45" s="791" t="s">
        <v>1063</v>
      </c>
      <c r="K45" s="394" t="b">
        <f t="shared" si="2"/>
        <v>1</v>
      </c>
    </row>
    <row r="46" spans="1:11">
      <c r="A46" s="395">
        <f t="shared" si="6"/>
        <v>5001</v>
      </c>
      <c r="B46" s="396">
        <f t="shared" si="1"/>
        <v>1311</v>
      </c>
      <c r="C46" s="404" t="s">
        <v>828</v>
      </c>
      <c r="D46" s="403">
        <v>0</v>
      </c>
      <c r="E46" s="403">
        <v>0</v>
      </c>
      <c r="F46" s="403">
        <v>-2751.15</v>
      </c>
      <c r="G46" s="403">
        <v>2751.15</v>
      </c>
      <c r="H46" s="399"/>
      <c r="I46" s="791" t="s">
        <v>828</v>
      </c>
      <c r="K46" s="394" t="b">
        <f t="shared" si="2"/>
        <v>1</v>
      </c>
    </row>
    <row r="47" spans="1:11">
      <c r="A47" s="395">
        <f t="shared" si="6"/>
        <v>5001</v>
      </c>
      <c r="B47" s="396">
        <f t="shared" si="1"/>
        <v>1321</v>
      </c>
      <c r="C47" s="404" t="s">
        <v>829</v>
      </c>
      <c r="D47" s="403">
        <v>2.9103830456733697E-11</v>
      </c>
      <c r="E47" s="403">
        <v>0</v>
      </c>
      <c r="F47" s="403">
        <v>-3133.29</v>
      </c>
      <c r="G47" s="403">
        <v>3133.29000000003</v>
      </c>
      <c r="H47" s="399"/>
      <c r="I47" s="791" t="s">
        <v>829</v>
      </c>
      <c r="K47" s="394" t="b">
        <f t="shared" si="2"/>
        <v>1</v>
      </c>
    </row>
    <row r="48" spans="1:11">
      <c r="A48" s="395">
        <f t="shared" si="6"/>
        <v>5001</v>
      </c>
      <c r="B48" s="396">
        <f t="shared" si="1"/>
        <v>1323</v>
      </c>
      <c r="C48" s="404" t="s">
        <v>830</v>
      </c>
      <c r="D48" s="403">
        <v>0</v>
      </c>
      <c r="E48" s="403">
        <v>0</v>
      </c>
      <c r="F48" s="403">
        <v>-3950.71</v>
      </c>
      <c r="G48" s="403">
        <v>3950.71</v>
      </c>
      <c r="H48" s="399"/>
      <c r="I48" s="791" t="s">
        <v>830</v>
      </c>
      <c r="K48" s="394" t="b">
        <f t="shared" si="2"/>
        <v>1</v>
      </c>
    </row>
    <row r="49" spans="1:11">
      <c r="A49" s="395">
        <f t="shared" si="6"/>
        <v>5001</v>
      </c>
      <c r="B49" s="396">
        <f t="shared" si="1"/>
        <v>1411</v>
      </c>
      <c r="C49" s="404" t="s">
        <v>192</v>
      </c>
      <c r="D49" s="403">
        <v>-4.5474735088646396E-12</v>
      </c>
      <c r="E49" s="403">
        <v>0</v>
      </c>
      <c r="F49" s="403">
        <v>-3519.48</v>
      </c>
      <c r="G49" s="403">
        <v>3519.48</v>
      </c>
      <c r="H49" s="399"/>
      <c r="I49" s="791" t="s">
        <v>192</v>
      </c>
      <c r="K49" s="394" t="b">
        <f t="shared" si="2"/>
        <v>1</v>
      </c>
    </row>
    <row r="50" spans="1:11">
      <c r="A50" s="395">
        <f>VALUE(MID(C50,11,4))</f>
        <v>5001</v>
      </c>
      <c r="B50" s="396">
        <f>VALUE(MID(C50,16,4))</f>
        <v>1421</v>
      </c>
      <c r="C50" s="404" t="s">
        <v>831</v>
      </c>
      <c r="D50" s="403">
        <v>0</v>
      </c>
      <c r="E50" s="403">
        <v>0</v>
      </c>
      <c r="F50" s="403">
        <v>-8622.5499999999993</v>
      </c>
      <c r="G50" s="403">
        <v>8622.5499999999993</v>
      </c>
      <c r="H50" s="399"/>
      <c r="I50" s="791" t="s">
        <v>831</v>
      </c>
      <c r="K50" s="394" t="b">
        <f t="shared" si="2"/>
        <v>1</v>
      </c>
    </row>
    <row r="51" spans="1:11">
      <c r="A51" s="395">
        <f t="shared" si="6"/>
        <v>5001</v>
      </c>
      <c r="B51" s="396">
        <f t="shared" si="1"/>
        <v>1431</v>
      </c>
      <c r="C51" s="404" t="s">
        <v>193</v>
      </c>
      <c r="D51" s="403">
        <v>-6.8212102632969602E-12</v>
      </c>
      <c r="E51" s="403">
        <v>11384.9</v>
      </c>
      <c r="F51" s="403">
        <v>11384.9</v>
      </c>
      <c r="G51" s="403">
        <v>-6.8212102632969602E-12</v>
      </c>
      <c r="H51" s="399"/>
      <c r="I51" s="791" t="s">
        <v>193</v>
      </c>
      <c r="K51" s="394" t="b">
        <f t="shared" si="2"/>
        <v>1</v>
      </c>
    </row>
    <row r="52" spans="1:11">
      <c r="A52" s="395">
        <f t="shared" si="6"/>
        <v>5001</v>
      </c>
      <c r="B52" s="396">
        <f t="shared" si="1"/>
        <v>1441</v>
      </c>
      <c r="C52" s="404" t="s">
        <v>194</v>
      </c>
      <c r="D52" s="403">
        <v>3.6379788070917101E-12</v>
      </c>
      <c r="E52" s="403">
        <v>0.47</v>
      </c>
      <c r="F52" s="403">
        <v>0.47</v>
      </c>
      <c r="G52" s="403">
        <v>3.6379788070917101E-12</v>
      </c>
      <c r="H52" s="399"/>
      <c r="I52" s="791" t="s">
        <v>194</v>
      </c>
      <c r="K52" s="394" t="b">
        <f t="shared" si="2"/>
        <v>1</v>
      </c>
    </row>
    <row r="53" spans="1:11">
      <c r="A53" s="395">
        <f>VALUE(MID(C53,11,4))</f>
        <v>5001</v>
      </c>
      <c r="B53" s="396">
        <f>VALUE(MID(C53,16,4))</f>
        <v>1521</v>
      </c>
      <c r="C53" s="404" t="s">
        <v>730</v>
      </c>
      <c r="D53" s="403">
        <v>20760.700000000099</v>
      </c>
      <c r="E53" s="403">
        <v>-11385.37</v>
      </c>
      <c r="F53" s="403">
        <v>-177998.41</v>
      </c>
      <c r="G53" s="403">
        <v>187373.74</v>
      </c>
      <c r="H53" s="399"/>
      <c r="I53" s="791" t="s">
        <v>730</v>
      </c>
      <c r="K53" s="394" t="b">
        <f t="shared" si="2"/>
        <v>1</v>
      </c>
    </row>
    <row r="54" spans="1:11">
      <c r="A54" s="395">
        <f>VALUE(MID(C54,11,4))</f>
        <v>5001</v>
      </c>
      <c r="B54" s="396">
        <f>VALUE(MID(C54,16,4))</f>
        <v>1541</v>
      </c>
      <c r="C54" s="404" t="s">
        <v>1855</v>
      </c>
      <c r="D54" s="403">
        <v>2100000</v>
      </c>
      <c r="E54" s="403">
        <v>0</v>
      </c>
      <c r="F54" s="403">
        <v>2070000</v>
      </c>
      <c r="G54" s="403">
        <v>30000</v>
      </c>
      <c r="H54" s="399"/>
      <c r="I54" s="791" t="s">
        <v>1855</v>
      </c>
      <c r="K54" s="394" t="b">
        <f t="shared" si="2"/>
        <v>1</v>
      </c>
    </row>
    <row r="55" spans="1:11">
      <c r="A55" s="395">
        <f t="shared" si="6"/>
        <v>5001</v>
      </c>
      <c r="B55" s="396">
        <f t="shared" si="1"/>
        <v>1543</v>
      </c>
      <c r="C55" s="404" t="s">
        <v>195</v>
      </c>
      <c r="D55" s="403">
        <v>0</v>
      </c>
      <c r="E55" s="403">
        <v>0</v>
      </c>
      <c r="F55" s="403">
        <v>0</v>
      </c>
      <c r="G55" s="403">
        <v>0</v>
      </c>
      <c r="H55" s="399"/>
      <c r="I55" s="791" t="s">
        <v>195</v>
      </c>
      <c r="K55" s="394" t="b">
        <f t="shared" si="2"/>
        <v>1</v>
      </c>
    </row>
    <row r="56" spans="1:11">
      <c r="A56" s="395">
        <f t="shared" si="6"/>
        <v>5001</v>
      </c>
      <c r="B56" s="396">
        <f t="shared" si="1"/>
        <v>1544</v>
      </c>
      <c r="C56" s="404" t="s">
        <v>1064</v>
      </c>
      <c r="D56" s="403">
        <v>0</v>
      </c>
      <c r="E56" s="403">
        <v>0</v>
      </c>
      <c r="F56" s="403">
        <v>0</v>
      </c>
      <c r="G56" s="403">
        <v>0</v>
      </c>
      <c r="H56" s="399"/>
      <c r="I56" s="791" t="s">
        <v>1064</v>
      </c>
      <c r="K56" s="394" t="b">
        <f t="shared" si="2"/>
        <v>1</v>
      </c>
    </row>
    <row r="57" spans="1:11">
      <c r="A57" s="395">
        <f t="shared" ref="A57" si="29">VALUE(MID(C57,11,4))</f>
        <v>5001</v>
      </c>
      <c r="B57" s="396">
        <f t="shared" ref="B57" si="30">VALUE(MID(C57,16,4))</f>
        <v>1547</v>
      </c>
      <c r="C57" s="404" t="s">
        <v>1856</v>
      </c>
      <c r="D57" s="403">
        <v>0</v>
      </c>
      <c r="E57" s="403">
        <v>0</v>
      </c>
      <c r="F57" s="403">
        <v>0</v>
      </c>
      <c r="G57" s="403">
        <v>0</v>
      </c>
      <c r="H57" s="399"/>
      <c r="I57" s="791" t="s">
        <v>1856</v>
      </c>
      <c r="K57" s="394" t="b">
        <f t="shared" si="2"/>
        <v>1</v>
      </c>
    </row>
    <row r="58" spans="1:11">
      <c r="A58" s="395">
        <f t="shared" si="6"/>
        <v>5001</v>
      </c>
      <c r="B58" s="396">
        <f t="shared" si="1"/>
        <v>1591</v>
      </c>
      <c r="C58" s="404" t="s">
        <v>388</v>
      </c>
      <c r="D58" s="403">
        <v>-2.9103830456733697E-11</v>
      </c>
      <c r="E58" s="403">
        <v>0</v>
      </c>
      <c r="F58" s="403">
        <v>0</v>
      </c>
      <c r="G58" s="403">
        <v>-2.9103830456733697E-11</v>
      </c>
      <c r="H58" s="399"/>
      <c r="I58" s="791" t="s">
        <v>388</v>
      </c>
      <c r="K58" s="394" t="b">
        <f t="shared" si="2"/>
        <v>1</v>
      </c>
    </row>
    <row r="59" spans="1:11">
      <c r="A59" s="395">
        <f t="shared" ref="A59" si="31">VALUE(MID(C59,11,4))</f>
        <v>5001</v>
      </c>
      <c r="B59" s="396">
        <f t="shared" ref="B59" si="32">VALUE(MID(C59,16,4))</f>
        <v>1599</v>
      </c>
      <c r="C59" s="404" t="s">
        <v>1606</v>
      </c>
      <c r="D59" s="403">
        <v>0</v>
      </c>
      <c r="E59" s="403">
        <v>0</v>
      </c>
      <c r="F59" s="403">
        <v>0</v>
      </c>
      <c r="G59" s="403">
        <v>0</v>
      </c>
      <c r="H59" s="399"/>
      <c r="I59" s="791" t="s">
        <v>1606</v>
      </c>
      <c r="K59" s="394" t="b">
        <f t="shared" si="2"/>
        <v>1</v>
      </c>
    </row>
    <row r="60" spans="1:11">
      <c r="A60" s="395">
        <f>VALUE(MID(C60,11,4))</f>
        <v>5001</v>
      </c>
      <c r="B60" s="396">
        <f>VALUE(MID(C60,16,4))</f>
        <v>3981</v>
      </c>
      <c r="C60" s="404" t="s">
        <v>305</v>
      </c>
      <c r="D60" s="403">
        <v>0</v>
      </c>
      <c r="E60" s="403">
        <v>49468.22</v>
      </c>
      <c r="F60" s="403">
        <v>47806.07</v>
      </c>
      <c r="G60" s="403">
        <v>1662.15</v>
      </c>
      <c r="H60" s="399"/>
      <c r="I60" s="791" t="s">
        <v>305</v>
      </c>
      <c r="K60" s="394" t="b">
        <f t="shared" si="2"/>
        <v>1</v>
      </c>
    </row>
    <row r="61" spans="1:11">
      <c r="A61" s="395">
        <f t="shared" si="6"/>
        <v>5001</v>
      </c>
      <c r="B61" s="396">
        <f t="shared" si="1"/>
        <v>3982</v>
      </c>
      <c r="C61" s="404" t="s">
        <v>832</v>
      </c>
      <c r="D61" s="403">
        <v>0</v>
      </c>
      <c r="E61" s="403">
        <v>-2062.1</v>
      </c>
      <c r="F61" s="403">
        <v>-2062.1</v>
      </c>
      <c r="G61" s="403">
        <v>0</v>
      </c>
      <c r="H61" s="399"/>
      <c r="I61" s="791" t="s">
        <v>832</v>
      </c>
      <c r="K61" s="394" t="b">
        <f t="shared" si="2"/>
        <v>1</v>
      </c>
    </row>
    <row r="62" spans="1:11">
      <c r="A62" s="395">
        <f>VALUE(MID(C62,11,4))</f>
        <v>5002</v>
      </c>
      <c r="B62" s="396">
        <f>VALUE(MID(C62,16,4))</f>
        <v>0</v>
      </c>
      <c r="C62" s="402" t="s">
        <v>196</v>
      </c>
      <c r="D62" s="403">
        <v>3019323.14</v>
      </c>
      <c r="E62" s="403">
        <v>-47292.160000000003</v>
      </c>
      <c r="F62" s="812">
        <v>2865917.12</v>
      </c>
      <c r="G62" s="403">
        <v>106113.86</v>
      </c>
      <c r="H62" s="399"/>
      <c r="I62" s="791" t="s">
        <v>196</v>
      </c>
      <c r="K62" s="394" t="b">
        <f t="shared" si="2"/>
        <v>1</v>
      </c>
    </row>
    <row r="63" spans="1:11">
      <c r="A63" s="395">
        <f>VALUE(MID(C63,11,4))</f>
        <v>5002</v>
      </c>
      <c r="B63" s="396">
        <f>VALUE(MID(C63,16,4))</f>
        <v>2111</v>
      </c>
      <c r="C63" s="404" t="s">
        <v>197</v>
      </c>
      <c r="D63" s="403">
        <v>80000</v>
      </c>
      <c r="E63" s="403">
        <v>-80000</v>
      </c>
      <c r="F63" s="403">
        <v>-0.12</v>
      </c>
      <c r="G63" s="403">
        <v>0.11999999996624</v>
      </c>
      <c r="H63" s="399"/>
      <c r="I63" s="791" t="s">
        <v>197</v>
      </c>
      <c r="K63" s="394" t="b">
        <f t="shared" si="2"/>
        <v>1</v>
      </c>
    </row>
    <row r="64" spans="1:11">
      <c r="A64" s="395">
        <f>VALUE(MID(C64,11,4))</f>
        <v>5002</v>
      </c>
      <c r="B64" s="396">
        <f>VALUE(MID(C64,16,4))</f>
        <v>2121</v>
      </c>
      <c r="C64" s="404" t="s">
        <v>1800</v>
      </c>
      <c r="D64" s="403">
        <v>0</v>
      </c>
      <c r="E64" s="403">
        <v>0</v>
      </c>
      <c r="F64" s="403">
        <v>0</v>
      </c>
      <c r="G64" s="403">
        <v>0</v>
      </c>
      <c r="H64" s="399"/>
      <c r="I64" s="791" t="s">
        <v>1800</v>
      </c>
      <c r="K64" s="394" t="b">
        <f t="shared" si="2"/>
        <v>1</v>
      </c>
    </row>
    <row r="65" spans="1:11">
      <c r="A65" s="395">
        <f t="shared" si="6"/>
        <v>5002</v>
      </c>
      <c r="B65" s="396">
        <f t="shared" si="1"/>
        <v>2141</v>
      </c>
      <c r="C65" s="404" t="s">
        <v>198</v>
      </c>
      <c r="D65" s="403">
        <v>0</v>
      </c>
      <c r="E65" s="403">
        <v>0</v>
      </c>
      <c r="F65" s="403">
        <v>-444.56</v>
      </c>
      <c r="G65" s="403">
        <v>444.56</v>
      </c>
      <c r="H65" s="399"/>
      <c r="I65" s="791" t="s">
        <v>198</v>
      </c>
      <c r="K65" s="394" t="b">
        <f t="shared" si="2"/>
        <v>1</v>
      </c>
    </row>
    <row r="66" spans="1:11">
      <c r="A66" s="395">
        <f t="shared" ref="A66" si="33">VALUE(MID(C66,11,4))</f>
        <v>5002</v>
      </c>
      <c r="B66" s="396">
        <f t="shared" ref="B66" si="34">VALUE(MID(C66,16,4))</f>
        <v>2152</v>
      </c>
      <c r="C66" s="404" t="s">
        <v>1469</v>
      </c>
      <c r="D66" s="403">
        <v>17365.48</v>
      </c>
      <c r="E66" s="403">
        <v>0</v>
      </c>
      <c r="F66" s="403">
        <v>17284</v>
      </c>
      <c r="G66" s="403">
        <v>81.480000000006797</v>
      </c>
      <c r="H66" s="399"/>
      <c r="I66" s="791" t="s">
        <v>1469</v>
      </c>
      <c r="K66" s="394" t="b">
        <f t="shared" si="2"/>
        <v>1</v>
      </c>
    </row>
    <row r="67" spans="1:11">
      <c r="A67" s="395">
        <f t="shared" si="6"/>
        <v>5002</v>
      </c>
      <c r="B67" s="396">
        <f t="shared" si="1"/>
        <v>2161</v>
      </c>
      <c r="C67" s="404" t="s">
        <v>1065</v>
      </c>
      <c r="D67" s="403">
        <v>-5.6843418860808002E-14</v>
      </c>
      <c r="E67" s="403">
        <v>0</v>
      </c>
      <c r="F67" s="403">
        <v>-7053.25</v>
      </c>
      <c r="G67" s="403">
        <v>7053.25</v>
      </c>
      <c r="H67" s="399"/>
      <c r="I67" s="791" t="s">
        <v>1065</v>
      </c>
      <c r="K67" s="394" t="b">
        <f t="shared" ref="K67:K130" si="35">C67=I67</f>
        <v>1</v>
      </c>
    </row>
    <row r="68" spans="1:11">
      <c r="A68" s="395">
        <f t="shared" si="6"/>
        <v>5002</v>
      </c>
      <c r="B68" s="396">
        <f t="shared" si="1"/>
        <v>2211</v>
      </c>
      <c r="C68" s="404" t="s">
        <v>1066</v>
      </c>
      <c r="D68" s="403">
        <v>2749.5700000000102</v>
      </c>
      <c r="E68" s="403">
        <v>0</v>
      </c>
      <c r="F68" s="403">
        <v>2707.52</v>
      </c>
      <c r="G68" s="403">
        <v>42.050000000007003</v>
      </c>
      <c r="H68" s="399"/>
      <c r="I68" s="791" t="s">
        <v>1066</v>
      </c>
      <c r="K68" s="394" t="b">
        <f t="shared" si="35"/>
        <v>1</v>
      </c>
    </row>
    <row r="69" spans="1:11">
      <c r="A69" s="395">
        <f>VALUE(MID(C69,11,4))</f>
        <v>5002</v>
      </c>
      <c r="B69" s="396">
        <f>VALUE(MID(C69,16,4))</f>
        <v>2231</v>
      </c>
      <c r="C69" s="404" t="s">
        <v>1178</v>
      </c>
      <c r="D69" s="403">
        <v>0</v>
      </c>
      <c r="E69" s="403">
        <v>0</v>
      </c>
      <c r="F69" s="403">
        <v>0</v>
      </c>
      <c r="G69" s="403">
        <v>0</v>
      </c>
      <c r="H69" s="399"/>
      <c r="I69" s="791" t="s">
        <v>1178</v>
      </c>
      <c r="K69" s="394" t="b">
        <f t="shared" si="35"/>
        <v>1</v>
      </c>
    </row>
    <row r="70" spans="1:11">
      <c r="A70" s="395">
        <f>VALUE(MID(C70,11,4))</f>
        <v>5002</v>
      </c>
      <c r="B70" s="396">
        <f>VALUE(MID(C70,16,4))</f>
        <v>2431</v>
      </c>
      <c r="C70" s="404" t="s">
        <v>1217</v>
      </c>
      <c r="D70" s="403">
        <v>0.44</v>
      </c>
      <c r="E70" s="403">
        <v>0</v>
      </c>
      <c r="F70" s="403">
        <v>0</v>
      </c>
      <c r="G70" s="403">
        <v>0.44</v>
      </c>
      <c r="H70" s="399"/>
      <c r="I70" s="791" t="s">
        <v>1217</v>
      </c>
      <c r="K70" s="394" t="b">
        <f t="shared" si="35"/>
        <v>1</v>
      </c>
    </row>
    <row r="71" spans="1:11">
      <c r="A71" s="395">
        <f>VALUE(MID(C71,11,4))</f>
        <v>5002</v>
      </c>
      <c r="B71" s="396">
        <f>VALUE(MID(C71,16,4))</f>
        <v>2441</v>
      </c>
      <c r="C71" s="404" t="s">
        <v>1754</v>
      </c>
      <c r="D71" s="403">
        <v>0</v>
      </c>
      <c r="E71" s="403">
        <v>0</v>
      </c>
      <c r="F71" s="403">
        <v>0</v>
      </c>
      <c r="G71" s="403">
        <v>0</v>
      </c>
      <c r="H71" s="399"/>
      <c r="I71" s="791" t="s">
        <v>1754</v>
      </c>
      <c r="K71" s="394" t="b">
        <f t="shared" si="35"/>
        <v>1</v>
      </c>
    </row>
    <row r="72" spans="1:11">
      <c r="A72" s="395">
        <f t="shared" si="6"/>
        <v>5002</v>
      </c>
      <c r="B72" s="396">
        <f t="shared" si="1"/>
        <v>2461</v>
      </c>
      <c r="C72" s="404" t="s">
        <v>1067</v>
      </c>
      <c r="D72" s="403">
        <v>2.9096725029376099E-12</v>
      </c>
      <c r="E72" s="403">
        <v>0</v>
      </c>
      <c r="F72" s="403">
        <v>-5.88</v>
      </c>
      <c r="G72" s="403">
        <v>5.8800000000029105</v>
      </c>
      <c r="H72" s="399"/>
      <c r="I72" s="791" t="s">
        <v>1067</v>
      </c>
      <c r="K72" s="394" t="b">
        <f t="shared" si="35"/>
        <v>1</v>
      </c>
    </row>
    <row r="73" spans="1:11">
      <c r="A73" s="395">
        <f>VALUE(MID(C73,11,4))</f>
        <v>5002</v>
      </c>
      <c r="B73" s="396">
        <f>VALUE(MID(C73,16,4))</f>
        <v>2471</v>
      </c>
      <c r="C73" s="404" t="s">
        <v>1200</v>
      </c>
      <c r="D73" s="403">
        <v>0</v>
      </c>
      <c r="E73" s="403">
        <v>0</v>
      </c>
      <c r="F73" s="403">
        <v>0</v>
      </c>
      <c r="G73" s="403">
        <v>0</v>
      </c>
      <c r="H73" s="399"/>
      <c r="I73" s="791" t="s">
        <v>1200</v>
      </c>
      <c r="K73" s="394" t="b">
        <f t="shared" si="35"/>
        <v>1</v>
      </c>
    </row>
    <row r="74" spans="1:11">
      <c r="A74" s="395">
        <f>VALUE(MID(C74,11,4))</f>
        <v>5002</v>
      </c>
      <c r="B74" s="396">
        <f>VALUE(MID(C74,16,4))</f>
        <v>2481</v>
      </c>
      <c r="C74" s="404" t="s">
        <v>1179</v>
      </c>
      <c r="D74" s="403">
        <v>0</v>
      </c>
      <c r="E74" s="403">
        <v>0</v>
      </c>
      <c r="F74" s="403">
        <v>0</v>
      </c>
      <c r="G74" s="403">
        <v>0</v>
      </c>
      <c r="H74" s="405"/>
      <c r="I74" s="791" t="s">
        <v>1179</v>
      </c>
      <c r="K74" s="394" t="b">
        <f t="shared" si="35"/>
        <v>1</v>
      </c>
    </row>
    <row r="75" spans="1:11">
      <c r="A75" s="395">
        <f>VALUE(MID(C75,11,4))</f>
        <v>5002</v>
      </c>
      <c r="B75" s="396">
        <f>VALUE(MID(C75,16,4))</f>
        <v>2491</v>
      </c>
      <c r="C75" s="404" t="s">
        <v>1801</v>
      </c>
      <c r="D75" s="403">
        <v>0</v>
      </c>
      <c r="E75" s="403">
        <v>0</v>
      </c>
      <c r="F75" s="403">
        <v>0</v>
      </c>
      <c r="G75" s="403">
        <v>0</v>
      </c>
      <c r="H75" s="405"/>
      <c r="I75" s="791" t="s">
        <v>1801</v>
      </c>
      <c r="K75" s="394" t="b">
        <f t="shared" si="35"/>
        <v>1</v>
      </c>
    </row>
    <row r="76" spans="1:11">
      <c r="A76" s="395">
        <f>VALUE(MID(C76,11,4))</f>
        <v>5002</v>
      </c>
      <c r="B76" s="396">
        <f>VALUE(MID(C76,16,4))</f>
        <v>2541</v>
      </c>
      <c r="C76" s="404" t="s">
        <v>833</v>
      </c>
      <c r="D76" s="403">
        <v>65340</v>
      </c>
      <c r="E76" s="403">
        <v>80000</v>
      </c>
      <c r="F76" s="403">
        <v>145262.26</v>
      </c>
      <c r="G76" s="403">
        <v>77.739999999990701</v>
      </c>
      <c r="H76" s="399"/>
      <c r="I76" s="791" t="s">
        <v>833</v>
      </c>
      <c r="K76" s="394" t="b">
        <f t="shared" si="35"/>
        <v>1</v>
      </c>
    </row>
    <row r="77" spans="1:11">
      <c r="A77" s="395">
        <f t="shared" si="6"/>
        <v>5002</v>
      </c>
      <c r="B77" s="396">
        <f t="shared" si="1"/>
        <v>2611</v>
      </c>
      <c r="C77" s="404" t="s">
        <v>389</v>
      </c>
      <c r="D77" s="403">
        <v>0</v>
      </c>
      <c r="E77" s="403">
        <v>0</v>
      </c>
      <c r="F77" s="403">
        <v>0</v>
      </c>
      <c r="G77" s="403">
        <v>0</v>
      </c>
      <c r="H77" s="405"/>
      <c r="I77" s="791" t="s">
        <v>389</v>
      </c>
      <c r="K77" s="394" t="b">
        <f t="shared" si="35"/>
        <v>1</v>
      </c>
    </row>
    <row r="78" spans="1:11">
      <c r="A78" s="395">
        <f>VALUE(MID(C78,11,4))</f>
        <v>5002</v>
      </c>
      <c r="B78" s="396">
        <f>VALUE(MID(C78,16,4))</f>
        <v>2711</v>
      </c>
      <c r="C78" s="404" t="s">
        <v>1180</v>
      </c>
      <c r="D78" s="403">
        <v>-1.4566126083082098E-12</v>
      </c>
      <c r="E78" s="403">
        <v>0</v>
      </c>
      <c r="F78" s="403">
        <v>0</v>
      </c>
      <c r="G78" s="403">
        <v>-1.4566126083082098E-12</v>
      </c>
      <c r="H78" s="399"/>
      <c r="I78" s="791" t="s">
        <v>1180</v>
      </c>
      <c r="K78" s="394" t="b">
        <f t="shared" si="35"/>
        <v>1</v>
      </c>
    </row>
    <row r="79" spans="1:11">
      <c r="A79" s="395">
        <f t="shared" si="6"/>
        <v>5002</v>
      </c>
      <c r="B79" s="396">
        <f t="shared" si="1"/>
        <v>2721</v>
      </c>
      <c r="C79" s="404" t="s">
        <v>908</v>
      </c>
      <c r="D79" s="403">
        <v>0</v>
      </c>
      <c r="E79" s="403">
        <v>0</v>
      </c>
      <c r="F79" s="403">
        <v>0</v>
      </c>
      <c r="G79" s="403">
        <v>0</v>
      </c>
      <c r="H79" s="399"/>
      <c r="I79" s="791" t="s">
        <v>908</v>
      </c>
      <c r="K79" s="394" t="b">
        <f t="shared" si="35"/>
        <v>1</v>
      </c>
    </row>
    <row r="80" spans="1:11">
      <c r="A80" s="395">
        <f t="shared" ref="A80" si="36">VALUE(MID(C80,11,4))</f>
        <v>5002</v>
      </c>
      <c r="B80" s="396">
        <f t="shared" ref="B80" si="37">VALUE(MID(C80,16,4))</f>
        <v>2741</v>
      </c>
      <c r="C80" s="404" t="s">
        <v>1802</v>
      </c>
      <c r="D80" s="403">
        <v>0</v>
      </c>
      <c r="E80" s="403">
        <v>0</v>
      </c>
      <c r="F80" s="403">
        <v>0</v>
      </c>
      <c r="G80" s="403">
        <v>0</v>
      </c>
      <c r="H80" s="399"/>
      <c r="I80" s="791" t="s">
        <v>1802</v>
      </c>
      <c r="K80" s="394" t="b">
        <f t="shared" si="35"/>
        <v>1</v>
      </c>
    </row>
    <row r="81" spans="1:11">
      <c r="A81" s="395">
        <f>VALUE(MID(C81,11,4))</f>
        <v>5002</v>
      </c>
      <c r="B81" s="396">
        <f>VALUE(MID(C81,16,4))</f>
        <v>2911</v>
      </c>
      <c r="C81" s="404" t="s">
        <v>1020</v>
      </c>
      <c r="D81" s="403">
        <v>0</v>
      </c>
      <c r="E81" s="403">
        <v>0</v>
      </c>
      <c r="F81" s="403">
        <v>0</v>
      </c>
      <c r="G81" s="403">
        <v>0</v>
      </c>
      <c r="H81" s="399"/>
      <c r="I81" s="791" t="s">
        <v>1020</v>
      </c>
      <c r="K81" s="394" t="b">
        <f t="shared" si="35"/>
        <v>1</v>
      </c>
    </row>
    <row r="82" spans="1:11">
      <c r="A82" s="395">
        <f t="shared" si="6"/>
        <v>5002</v>
      </c>
      <c r="B82" s="396">
        <f t="shared" si="1"/>
        <v>2941</v>
      </c>
      <c r="C82" s="404" t="s">
        <v>626</v>
      </c>
      <c r="D82" s="403">
        <v>153.36000000000101</v>
      </c>
      <c r="E82" s="403">
        <v>0</v>
      </c>
      <c r="F82" s="403">
        <v>-43.02</v>
      </c>
      <c r="G82" s="403">
        <v>196.38000000000099</v>
      </c>
      <c r="H82" s="399"/>
      <c r="I82" s="791" t="s">
        <v>626</v>
      </c>
      <c r="K82" s="394" t="b">
        <f t="shared" si="35"/>
        <v>1</v>
      </c>
    </row>
    <row r="83" spans="1:11">
      <c r="A83" s="395">
        <f>VALUE(MID(C83,11,4))</f>
        <v>5002</v>
      </c>
      <c r="B83" s="396">
        <f>VALUE(MID(C83,16,4))</f>
        <v>2961</v>
      </c>
      <c r="C83" s="404" t="s">
        <v>296</v>
      </c>
      <c r="D83" s="403">
        <v>5976</v>
      </c>
      <c r="E83" s="403">
        <v>0</v>
      </c>
      <c r="F83" s="403">
        <v>0</v>
      </c>
      <c r="G83" s="403">
        <v>5976</v>
      </c>
      <c r="H83" s="399"/>
      <c r="I83" s="791" t="s">
        <v>296</v>
      </c>
      <c r="K83" s="394" t="b">
        <f t="shared" si="35"/>
        <v>1</v>
      </c>
    </row>
    <row r="84" spans="1:11">
      <c r="A84" s="395">
        <f>VALUE(MID(C84,11,4))</f>
        <v>5002</v>
      </c>
      <c r="B84" s="396">
        <f>VALUE(MID(C84,16,4))</f>
        <v>2991</v>
      </c>
      <c r="C84" s="404" t="s">
        <v>1547</v>
      </c>
      <c r="D84" s="403">
        <v>0</v>
      </c>
      <c r="E84" s="403">
        <v>0</v>
      </c>
      <c r="F84" s="403">
        <v>0</v>
      </c>
      <c r="G84" s="403">
        <v>0</v>
      </c>
      <c r="H84" s="399"/>
      <c r="I84" s="791" t="s">
        <v>1547</v>
      </c>
      <c r="K84" s="394" t="b">
        <f t="shared" si="35"/>
        <v>1</v>
      </c>
    </row>
    <row r="85" spans="1:11">
      <c r="A85" s="395">
        <f>VALUE(MID(C85,11,4))</f>
        <v>5002</v>
      </c>
      <c r="B85" s="396">
        <f>VALUE(MID(C85,16,4))</f>
        <v>3111</v>
      </c>
      <c r="C85" s="404" t="s">
        <v>1607</v>
      </c>
      <c r="D85" s="403">
        <v>0</v>
      </c>
      <c r="E85" s="403">
        <v>0</v>
      </c>
      <c r="F85" s="403">
        <v>0</v>
      </c>
      <c r="G85" s="403">
        <v>0</v>
      </c>
      <c r="H85" s="399"/>
      <c r="I85" s="791" t="s">
        <v>1607</v>
      </c>
      <c r="K85" s="394" t="b">
        <f t="shared" si="35"/>
        <v>1</v>
      </c>
    </row>
    <row r="86" spans="1:11">
      <c r="A86" s="395">
        <f>VALUE(MID(C86,11,4))</f>
        <v>5002</v>
      </c>
      <c r="B86" s="396">
        <f>VALUE(MID(C86,16,4))</f>
        <v>3112</v>
      </c>
      <c r="C86" s="404" t="s">
        <v>199</v>
      </c>
      <c r="D86" s="403">
        <v>0</v>
      </c>
      <c r="E86" s="403">
        <v>0</v>
      </c>
      <c r="F86" s="403">
        <v>-11572</v>
      </c>
      <c r="G86" s="403">
        <v>11572</v>
      </c>
      <c r="H86" s="399"/>
      <c r="I86" s="791" t="s">
        <v>199</v>
      </c>
      <c r="K86" s="394" t="b">
        <f t="shared" si="35"/>
        <v>1</v>
      </c>
    </row>
    <row r="87" spans="1:11">
      <c r="A87" s="395">
        <f t="shared" si="6"/>
        <v>5002</v>
      </c>
      <c r="B87" s="396">
        <f t="shared" si="1"/>
        <v>3131</v>
      </c>
      <c r="C87" s="404" t="s">
        <v>1068</v>
      </c>
      <c r="D87" s="403">
        <v>0</v>
      </c>
      <c r="E87" s="403">
        <v>0</v>
      </c>
      <c r="F87" s="403">
        <v>-7430</v>
      </c>
      <c r="G87" s="403">
        <v>7430</v>
      </c>
      <c r="H87" s="399"/>
      <c r="I87" s="791" t="s">
        <v>1068</v>
      </c>
      <c r="K87" s="394" t="b">
        <f t="shared" si="35"/>
        <v>1</v>
      </c>
    </row>
    <row r="88" spans="1:11">
      <c r="A88" s="395">
        <f t="shared" si="6"/>
        <v>5002</v>
      </c>
      <c r="B88" s="396">
        <f t="shared" si="1"/>
        <v>3141</v>
      </c>
      <c r="C88" s="404" t="s">
        <v>200</v>
      </c>
      <c r="D88" s="403">
        <v>0</v>
      </c>
      <c r="E88" s="403">
        <v>0</v>
      </c>
      <c r="F88" s="403">
        <v>0</v>
      </c>
      <c r="G88" s="403">
        <v>0</v>
      </c>
      <c r="H88" s="399"/>
      <c r="I88" s="791" t="s">
        <v>200</v>
      </c>
      <c r="K88" s="394" t="b">
        <f t="shared" si="35"/>
        <v>1</v>
      </c>
    </row>
    <row r="89" spans="1:11">
      <c r="A89" s="395">
        <f t="shared" ref="A89" si="38">VALUE(MID(C89,11,4))</f>
        <v>5002</v>
      </c>
      <c r="B89" s="396">
        <f t="shared" ref="B89" si="39">VALUE(MID(C89,16,4))</f>
        <v>3171</v>
      </c>
      <c r="C89" s="404" t="s">
        <v>1470</v>
      </c>
      <c r="D89" s="403">
        <v>0</v>
      </c>
      <c r="E89" s="403">
        <v>0</v>
      </c>
      <c r="F89" s="403">
        <v>0</v>
      </c>
      <c r="G89" s="403">
        <v>0</v>
      </c>
      <c r="H89" s="399"/>
      <c r="I89" s="791" t="s">
        <v>1470</v>
      </c>
      <c r="K89" s="394" t="b">
        <f t="shared" si="35"/>
        <v>1</v>
      </c>
    </row>
    <row r="90" spans="1:11">
      <c r="A90" s="395">
        <f t="shared" si="6"/>
        <v>5002</v>
      </c>
      <c r="B90" s="396">
        <f t="shared" si="1"/>
        <v>3181</v>
      </c>
      <c r="C90" s="404" t="s">
        <v>1069</v>
      </c>
      <c r="D90" s="403">
        <v>8052.18</v>
      </c>
      <c r="E90" s="403">
        <v>-3122.18</v>
      </c>
      <c r="F90" s="403">
        <v>4504.5</v>
      </c>
      <c r="G90" s="403">
        <v>425.5</v>
      </c>
      <c r="H90" s="399"/>
      <c r="I90" s="791" t="s">
        <v>1069</v>
      </c>
      <c r="K90" s="394" t="b">
        <f t="shared" si="35"/>
        <v>1</v>
      </c>
    </row>
    <row r="91" spans="1:11">
      <c r="A91" s="395">
        <f t="shared" si="6"/>
        <v>5002</v>
      </c>
      <c r="B91" s="396">
        <f t="shared" si="1"/>
        <v>3221</v>
      </c>
      <c r="C91" s="404" t="s">
        <v>201</v>
      </c>
      <c r="D91" s="403">
        <v>1148.0299999999199</v>
      </c>
      <c r="E91" s="403">
        <v>1351.97</v>
      </c>
      <c r="F91" s="403">
        <v>2499.9899999999998</v>
      </c>
      <c r="G91" s="403">
        <v>9.9999999226838606E-3</v>
      </c>
      <c r="H91" s="399"/>
      <c r="I91" s="791" t="s">
        <v>201</v>
      </c>
      <c r="K91" s="394" t="b">
        <f t="shared" si="35"/>
        <v>1</v>
      </c>
    </row>
    <row r="92" spans="1:11">
      <c r="A92" s="395">
        <f>VALUE(MID(C92,11,4))</f>
        <v>5002</v>
      </c>
      <c r="B92" s="396">
        <f>VALUE(MID(C92,16,4))</f>
        <v>3271</v>
      </c>
      <c r="C92" s="404" t="s">
        <v>909</v>
      </c>
      <c r="D92" s="403">
        <v>1100</v>
      </c>
      <c r="E92" s="403">
        <v>-1100</v>
      </c>
      <c r="F92" s="403">
        <v>0</v>
      </c>
      <c r="G92" s="403">
        <v>0</v>
      </c>
      <c r="H92" s="399"/>
      <c r="I92" s="791" t="s">
        <v>909</v>
      </c>
      <c r="K92" s="394" t="b">
        <f t="shared" si="35"/>
        <v>1</v>
      </c>
    </row>
    <row r="93" spans="1:11">
      <c r="A93" s="395">
        <f t="shared" si="6"/>
        <v>5002</v>
      </c>
      <c r="B93" s="396">
        <f t="shared" si="1"/>
        <v>3311</v>
      </c>
      <c r="C93" s="404" t="s">
        <v>202</v>
      </c>
      <c r="D93" s="403">
        <v>0</v>
      </c>
      <c r="E93" s="403">
        <v>0</v>
      </c>
      <c r="F93" s="403">
        <v>0</v>
      </c>
      <c r="G93" s="403">
        <v>0</v>
      </c>
      <c r="H93" s="399"/>
      <c r="I93" s="791" t="s">
        <v>202</v>
      </c>
      <c r="K93" s="394" t="b">
        <f t="shared" si="35"/>
        <v>1</v>
      </c>
    </row>
    <row r="94" spans="1:11">
      <c r="A94" s="395">
        <f t="shared" ref="A94" si="40">VALUE(MID(C94,11,4))</f>
        <v>5002</v>
      </c>
      <c r="B94" s="396">
        <f t="shared" ref="B94" si="41">VALUE(MID(C94,16,4))</f>
        <v>3321</v>
      </c>
      <c r="C94" s="404" t="s">
        <v>1841</v>
      </c>
      <c r="D94" s="403">
        <v>0</v>
      </c>
      <c r="E94" s="403">
        <v>0</v>
      </c>
      <c r="F94" s="403">
        <v>0</v>
      </c>
      <c r="G94" s="403">
        <v>0</v>
      </c>
      <c r="H94" s="399"/>
      <c r="I94" s="791" t="s">
        <v>1841</v>
      </c>
      <c r="K94" s="394" t="b">
        <f t="shared" si="35"/>
        <v>1</v>
      </c>
    </row>
    <row r="95" spans="1:11">
      <c r="A95" s="395">
        <f t="shared" si="6"/>
        <v>5002</v>
      </c>
      <c r="B95" s="396">
        <f t="shared" si="1"/>
        <v>3331</v>
      </c>
      <c r="C95" s="404" t="s">
        <v>1070</v>
      </c>
      <c r="D95" s="403">
        <v>200000</v>
      </c>
      <c r="E95" s="403">
        <v>0</v>
      </c>
      <c r="F95" s="403">
        <v>200000</v>
      </c>
      <c r="G95" s="403">
        <v>0</v>
      </c>
      <c r="H95" s="399"/>
      <c r="I95" s="791" t="s">
        <v>1070</v>
      </c>
      <c r="K95" s="394" t="b">
        <f t="shared" si="35"/>
        <v>1</v>
      </c>
    </row>
    <row r="96" spans="1:11">
      <c r="A96" s="395">
        <f t="shared" ref="A96" si="42">VALUE(MID(C96,11,4))</f>
        <v>5002</v>
      </c>
      <c r="B96" s="396">
        <f t="shared" ref="B96" si="43">VALUE(MID(C96,16,4))</f>
        <v>3341</v>
      </c>
      <c r="C96" s="404" t="s">
        <v>1857</v>
      </c>
      <c r="D96" s="403">
        <v>810</v>
      </c>
      <c r="E96" s="403">
        <v>-810</v>
      </c>
      <c r="F96" s="403">
        <v>0</v>
      </c>
      <c r="G96" s="403">
        <v>0</v>
      </c>
      <c r="H96" s="399"/>
      <c r="I96" s="791" t="s">
        <v>1857</v>
      </c>
      <c r="K96" s="394" t="b">
        <f t="shared" si="35"/>
        <v>1</v>
      </c>
    </row>
    <row r="97" spans="1:11">
      <c r="A97" s="395">
        <f t="shared" si="6"/>
        <v>5002</v>
      </c>
      <c r="B97" s="396">
        <f t="shared" si="1"/>
        <v>3361</v>
      </c>
      <c r="C97" s="404" t="s">
        <v>834</v>
      </c>
      <c r="D97" s="403">
        <v>433244.77</v>
      </c>
      <c r="E97" s="403">
        <v>-8244.77</v>
      </c>
      <c r="F97" s="403">
        <v>423859.77</v>
      </c>
      <c r="G97" s="403">
        <v>1140.22999999998</v>
      </c>
      <c r="H97" s="399"/>
      <c r="I97" s="791" t="s">
        <v>834</v>
      </c>
      <c r="K97" s="394" t="b">
        <f t="shared" si="35"/>
        <v>1</v>
      </c>
    </row>
    <row r="98" spans="1:11">
      <c r="A98" s="395">
        <f t="shared" si="6"/>
        <v>5002</v>
      </c>
      <c r="B98" s="396">
        <f t="shared" si="1"/>
        <v>3362</v>
      </c>
      <c r="C98" s="404" t="s">
        <v>390</v>
      </c>
      <c r="D98" s="403">
        <v>177797.62</v>
      </c>
      <c r="E98" s="403">
        <v>-44700</v>
      </c>
      <c r="F98" s="403">
        <v>133000</v>
      </c>
      <c r="G98" s="403">
        <v>97.619999999995301</v>
      </c>
      <c r="H98" s="406"/>
      <c r="I98" s="791" t="s">
        <v>390</v>
      </c>
      <c r="K98" s="394" t="b">
        <f t="shared" si="35"/>
        <v>1</v>
      </c>
    </row>
    <row r="99" spans="1:11">
      <c r="A99" s="395">
        <f t="shared" ref="A99" si="44">VALUE(MID(C99,11,4))</f>
        <v>5002</v>
      </c>
      <c r="B99" s="396">
        <f t="shared" ref="B99" si="45">VALUE(MID(C99,16,4))</f>
        <v>3363</v>
      </c>
      <c r="C99" s="404" t="s">
        <v>1462</v>
      </c>
      <c r="D99" s="403">
        <v>0</v>
      </c>
      <c r="E99" s="403">
        <v>0</v>
      </c>
      <c r="F99" s="403">
        <v>-13040</v>
      </c>
      <c r="G99" s="403">
        <v>13040</v>
      </c>
      <c r="H99" s="399"/>
      <c r="I99" s="791" t="s">
        <v>1462</v>
      </c>
      <c r="K99" s="394" t="b">
        <f t="shared" si="35"/>
        <v>1</v>
      </c>
    </row>
    <row r="100" spans="1:11">
      <c r="A100" s="395">
        <f t="shared" si="6"/>
        <v>5002</v>
      </c>
      <c r="B100" s="396">
        <f t="shared" si="1"/>
        <v>3381</v>
      </c>
      <c r="C100" s="404" t="s">
        <v>203</v>
      </c>
      <c r="D100" s="403">
        <v>0</v>
      </c>
      <c r="E100" s="403">
        <v>0</v>
      </c>
      <c r="F100" s="403">
        <v>0</v>
      </c>
      <c r="G100" s="403">
        <v>0</v>
      </c>
      <c r="H100" s="399"/>
      <c r="I100" s="791" t="s">
        <v>203</v>
      </c>
      <c r="K100" s="394" t="b">
        <f t="shared" si="35"/>
        <v>1</v>
      </c>
    </row>
    <row r="101" spans="1:11">
      <c r="A101" s="395">
        <f t="shared" ref="A101" si="46">VALUE(MID(C101,11,4))</f>
        <v>5002</v>
      </c>
      <c r="B101" s="396">
        <f t="shared" ref="B101" si="47">VALUE(MID(C101,16,4))</f>
        <v>3391</v>
      </c>
      <c r="C101" s="404" t="s">
        <v>1608</v>
      </c>
      <c r="D101" s="403">
        <v>14500</v>
      </c>
      <c r="E101" s="403">
        <v>0</v>
      </c>
      <c r="F101" s="403">
        <v>-16124.52</v>
      </c>
      <c r="G101" s="403">
        <v>30624.52</v>
      </c>
      <c r="H101" s="399"/>
      <c r="I101" s="791" t="s">
        <v>1608</v>
      </c>
      <c r="K101" s="394" t="b">
        <f t="shared" si="35"/>
        <v>1</v>
      </c>
    </row>
    <row r="102" spans="1:11">
      <c r="A102" s="395">
        <f>VALUE(MID(C102,11,4))</f>
        <v>5002</v>
      </c>
      <c r="B102" s="396">
        <f>VALUE(MID(C102,16,4))</f>
        <v>3411</v>
      </c>
      <c r="C102" s="404" t="s">
        <v>204</v>
      </c>
      <c r="D102" s="403">
        <v>25000</v>
      </c>
      <c r="E102" s="403">
        <v>-3876</v>
      </c>
      <c r="F102" s="403">
        <v>20628.2</v>
      </c>
      <c r="G102" s="403">
        <v>495.79999999999899</v>
      </c>
      <c r="H102" s="399"/>
      <c r="I102" s="791" t="s">
        <v>204</v>
      </c>
      <c r="K102" s="394" t="b">
        <f t="shared" si="35"/>
        <v>1</v>
      </c>
    </row>
    <row r="103" spans="1:11">
      <c r="A103" s="395">
        <f>VALUE(MID(C103,11,4))</f>
        <v>5002</v>
      </c>
      <c r="B103" s="396">
        <f>VALUE(MID(C103,16,4))</f>
        <v>3451</v>
      </c>
      <c r="C103" s="404" t="s">
        <v>205</v>
      </c>
      <c r="D103" s="403">
        <v>0</v>
      </c>
      <c r="E103" s="403">
        <v>-76810.039999999994</v>
      </c>
      <c r="F103" s="403">
        <v>-76810.039999999994</v>
      </c>
      <c r="G103" s="403">
        <v>0</v>
      </c>
      <c r="H103" s="399"/>
      <c r="I103" s="791" t="s">
        <v>205</v>
      </c>
      <c r="K103" s="394" t="b">
        <f t="shared" si="35"/>
        <v>1</v>
      </c>
    </row>
    <row r="104" spans="1:11">
      <c r="A104" s="395">
        <f>VALUE(MID(C104,11,4))</f>
        <v>5002</v>
      </c>
      <c r="B104" s="396">
        <f>VALUE(MID(C104,16,4))</f>
        <v>3511</v>
      </c>
      <c r="C104" s="404" t="s">
        <v>1071</v>
      </c>
      <c r="D104" s="403">
        <v>818005.2</v>
      </c>
      <c r="E104" s="403">
        <v>66702.41</v>
      </c>
      <c r="F104" s="403">
        <v>884638</v>
      </c>
      <c r="G104" s="403">
        <v>69.609999999986002</v>
      </c>
      <c r="H104" s="399"/>
      <c r="I104" s="791" t="s">
        <v>1071</v>
      </c>
      <c r="K104" s="394" t="b">
        <f t="shared" si="35"/>
        <v>1</v>
      </c>
    </row>
    <row r="105" spans="1:11">
      <c r="A105" s="395">
        <f t="shared" si="6"/>
        <v>5002</v>
      </c>
      <c r="B105" s="396">
        <f t="shared" si="1"/>
        <v>3521</v>
      </c>
      <c r="C105" s="404" t="s">
        <v>206</v>
      </c>
      <c r="D105" s="403">
        <v>33060</v>
      </c>
      <c r="E105" s="403">
        <v>70131.149999999994</v>
      </c>
      <c r="F105" s="403">
        <v>103190.1</v>
      </c>
      <c r="G105" s="403">
        <v>1.0500000000174601</v>
      </c>
      <c r="H105" s="399"/>
      <c r="I105" s="791" t="s">
        <v>206</v>
      </c>
      <c r="K105" s="394" t="b">
        <f t="shared" si="35"/>
        <v>1</v>
      </c>
    </row>
    <row r="106" spans="1:11">
      <c r="A106" s="395">
        <f t="shared" ref="A106" si="48">VALUE(MID(C106,11,4))</f>
        <v>5002</v>
      </c>
      <c r="B106" s="396">
        <f t="shared" ref="B106" si="49">VALUE(MID(C106,16,4))</f>
        <v>3531</v>
      </c>
      <c r="C106" s="404" t="s">
        <v>1609</v>
      </c>
      <c r="D106" s="403">
        <v>0</v>
      </c>
      <c r="E106" s="403">
        <v>0</v>
      </c>
      <c r="F106" s="403">
        <v>0</v>
      </c>
      <c r="G106" s="403">
        <v>0</v>
      </c>
      <c r="H106" s="399"/>
      <c r="I106" s="791" t="s">
        <v>1609</v>
      </c>
      <c r="K106" s="394" t="b">
        <f t="shared" si="35"/>
        <v>1</v>
      </c>
    </row>
    <row r="107" spans="1:11">
      <c r="A107" s="395">
        <f>VALUE(MID(C107,11,4))</f>
        <v>5002</v>
      </c>
      <c r="B107" s="396">
        <f t="shared" ref="B107:B138" si="50">VALUE(MID(C107,16,4))</f>
        <v>3553</v>
      </c>
      <c r="C107" s="404" t="s">
        <v>207</v>
      </c>
      <c r="D107" s="403">
        <v>8676.8199999999706</v>
      </c>
      <c r="E107" s="403">
        <v>-8676.82</v>
      </c>
      <c r="F107" s="403">
        <v>-1596</v>
      </c>
      <c r="G107" s="403">
        <v>1595.99999999997</v>
      </c>
      <c r="H107" s="399"/>
      <c r="I107" s="791" t="s">
        <v>207</v>
      </c>
      <c r="K107" s="394" t="b">
        <f t="shared" si="35"/>
        <v>1</v>
      </c>
    </row>
    <row r="108" spans="1:11">
      <c r="A108" s="395">
        <f t="shared" si="6"/>
        <v>5002</v>
      </c>
      <c r="B108" s="396">
        <f t="shared" si="50"/>
        <v>3571</v>
      </c>
      <c r="C108" s="404" t="s">
        <v>936</v>
      </c>
      <c r="D108" s="403">
        <v>21475.64</v>
      </c>
      <c r="E108" s="403">
        <v>20068</v>
      </c>
      <c r="F108" s="403">
        <v>41543.08</v>
      </c>
      <c r="G108" s="403">
        <v>0.55999999999767203</v>
      </c>
      <c r="H108" s="399"/>
      <c r="I108" s="791" t="s">
        <v>936</v>
      </c>
      <c r="K108" s="394" t="b">
        <f t="shared" si="35"/>
        <v>1</v>
      </c>
    </row>
    <row r="109" spans="1:11">
      <c r="A109" s="395">
        <f t="shared" ref="A109:A114" si="51">VALUE(MID(C109,11,4))</f>
        <v>5002</v>
      </c>
      <c r="B109" s="396">
        <f t="shared" si="50"/>
        <v>3581</v>
      </c>
      <c r="C109" s="404" t="s">
        <v>391</v>
      </c>
      <c r="D109" s="403">
        <v>600.00000000015996</v>
      </c>
      <c r="E109" s="403">
        <v>-600</v>
      </c>
      <c r="F109" s="403">
        <v>-2355</v>
      </c>
      <c r="G109" s="403">
        <v>2355.0000000001601</v>
      </c>
      <c r="H109" s="399"/>
      <c r="I109" s="791" t="s">
        <v>391</v>
      </c>
      <c r="K109" s="394" t="b">
        <f t="shared" si="35"/>
        <v>1</v>
      </c>
    </row>
    <row r="110" spans="1:11">
      <c r="A110" s="395">
        <f t="shared" si="51"/>
        <v>5002</v>
      </c>
      <c r="B110" s="396">
        <f t="shared" si="50"/>
        <v>3591</v>
      </c>
      <c r="C110" s="404" t="s">
        <v>835</v>
      </c>
      <c r="D110" s="403">
        <v>1516</v>
      </c>
      <c r="E110" s="403">
        <v>-1516</v>
      </c>
      <c r="F110" s="403">
        <v>0</v>
      </c>
      <c r="G110" s="403">
        <v>0</v>
      </c>
      <c r="H110" s="399"/>
      <c r="I110" s="791" t="s">
        <v>835</v>
      </c>
      <c r="K110" s="394" t="b">
        <f t="shared" si="35"/>
        <v>1</v>
      </c>
    </row>
    <row r="111" spans="1:11">
      <c r="A111" s="395">
        <f t="shared" ref="A111" si="52">VALUE(MID(C111,11,4))</f>
        <v>5002</v>
      </c>
      <c r="B111" s="396">
        <f t="shared" ref="B111" si="53">VALUE(MID(C111,16,4))</f>
        <v>3661</v>
      </c>
      <c r="C111" s="404" t="s">
        <v>1610</v>
      </c>
      <c r="D111" s="403">
        <v>0</v>
      </c>
      <c r="E111" s="403">
        <v>0</v>
      </c>
      <c r="F111" s="403">
        <v>0</v>
      </c>
      <c r="G111" s="403">
        <v>0</v>
      </c>
      <c r="H111" s="399"/>
      <c r="I111" s="791" t="s">
        <v>1610</v>
      </c>
      <c r="K111" s="394" t="b">
        <f t="shared" si="35"/>
        <v>1</v>
      </c>
    </row>
    <row r="112" spans="1:11">
      <c r="A112" s="395">
        <f>VALUE(MID(C112,11,4))</f>
        <v>5002</v>
      </c>
      <c r="B112" s="396">
        <f t="shared" si="50"/>
        <v>3711</v>
      </c>
      <c r="C112" s="404" t="s">
        <v>836</v>
      </c>
      <c r="D112" s="403">
        <v>5411</v>
      </c>
      <c r="E112" s="403">
        <v>1777</v>
      </c>
      <c r="F112" s="403">
        <v>7188</v>
      </c>
      <c r="G112" s="403">
        <v>0</v>
      </c>
      <c r="H112" s="399"/>
      <c r="I112" s="791" t="s">
        <v>836</v>
      </c>
      <c r="K112" s="394" t="b">
        <f t="shared" si="35"/>
        <v>1</v>
      </c>
    </row>
    <row r="113" spans="1:11">
      <c r="A113" s="395">
        <f t="shared" si="51"/>
        <v>5002</v>
      </c>
      <c r="B113" s="396">
        <f t="shared" si="50"/>
        <v>3721</v>
      </c>
      <c r="C113" s="404" t="s">
        <v>837</v>
      </c>
      <c r="D113" s="403">
        <v>29649.3</v>
      </c>
      <c r="E113" s="403">
        <v>-18000</v>
      </c>
      <c r="F113" s="403">
        <v>7530.14</v>
      </c>
      <c r="G113" s="403">
        <v>4119.16</v>
      </c>
      <c r="H113" s="399"/>
      <c r="I113" s="791" t="s">
        <v>837</v>
      </c>
      <c r="K113" s="394" t="b">
        <f t="shared" si="35"/>
        <v>1</v>
      </c>
    </row>
    <row r="114" spans="1:11">
      <c r="A114" s="395">
        <f t="shared" si="51"/>
        <v>5002</v>
      </c>
      <c r="B114" s="396">
        <f t="shared" si="50"/>
        <v>3722</v>
      </c>
      <c r="C114" s="404" t="s">
        <v>1303</v>
      </c>
      <c r="D114" s="403">
        <v>0</v>
      </c>
      <c r="E114" s="403">
        <v>-22000</v>
      </c>
      <c r="F114" s="403">
        <v>-33704</v>
      </c>
      <c r="G114" s="403">
        <v>11704</v>
      </c>
      <c r="H114" s="399"/>
      <c r="I114" s="791" t="s">
        <v>1303</v>
      </c>
      <c r="K114" s="394" t="b">
        <f t="shared" si="35"/>
        <v>1</v>
      </c>
    </row>
    <row r="115" spans="1:11">
      <c r="A115" s="395">
        <f t="shared" si="6"/>
        <v>5002</v>
      </c>
      <c r="B115" s="396">
        <f t="shared" si="50"/>
        <v>3751</v>
      </c>
      <c r="C115" s="404" t="s">
        <v>838</v>
      </c>
      <c r="D115" s="403">
        <v>6662.1699999999901</v>
      </c>
      <c r="E115" s="403">
        <v>19375.04</v>
      </c>
      <c r="F115" s="403">
        <v>20441.02</v>
      </c>
      <c r="G115" s="403">
        <v>5596.19</v>
      </c>
      <c r="H115" s="405"/>
      <c r="I115" s="791" t="s">
        <v>838</v>
      </c>
      <c r="K115" s="394" t="b">
        <f t="shared" si="35"/>
        <v>1</v>
      </c>
    </row>
    <row r="116" spans="1:11">
      <c r="A116" s="395">
        <f t="shared" ref="A116:A138" si="54">VALUE(MID(C116,11,4))</f>
        <v>5002</v>
      </c>
      <c r="B116" s="396">
        <f t="shared" si="50"/>
        <v>3831</v>
      </c>
      <c r="C116" s="404" t="s">
        <v>392</v>
      </c>
      <c r="D116" s="403">
        <v>0</v>
      </c>
      <c r="E116" s="403">
        <v>0</v>
      </c>
      <c r="F116" s="403">
        <v>0</v>
      </c>
      <c r="G116" s="403">
        <v>0</v>
      </c>
      <c r="H116" s="399"/>
      <c r="I116" s="791" t="s">
        <v>392</v>
      </c>
      <c r="K116" s="394" t="b">
        <f t="shared" si="35"/>
        <v>1</v>
      </c>
    </row>
    <row r="117" spans="1:11">
      <c r="A117" s="395">
        <f t="shared" si="54"/>
        <v>5002</v>
      </c>
      <c r="B117" s="396">
        <f t="shared" si="50"/>
        <v>3921</v>
      </c>
      <c r="C117" s="404" t="s">
        <v>393</v>
      </c>
      <c r="D117" s="403">
        <v>37241.919999999998</v>
      </c>
      <c r="E117" s="403">
        <v>-37241.919999999998</v>
      </c>
      <c r="F117" s="403">
        <v>-16</v>
      </c>
      <c r="G117" s="403">
        <v>16</v>
      </c>
      <c r="H117" s="399"/>
      <c r="I117" s="791" t="s">
        <v>393</v>
      </c>
      <c r="K117" s="394" t="b">
        <f t="shared" si="35"/>
        <v>1</v>
      </c>
    </row>
    <row r="118" spans="1:11">
      <c r="A118" s="395">
        <f t="shared" si="54"/>
        <v>5002</v>
      </c>
      <c r="B118" s="396">
        <f t="shared" si="50"/>
        <v>5111</v>
      </c>
      <c r="C118" s="404" t="s">
        <v>1072</v>
      </c>
      <c r="D118" s="403">
        <v>-2.89901436190121E-12</v>
      </c>
      <c r="E118" s="403">
        <v>42922.400000000001</v>
      </c>
      <c r="F118" s="403">
        <v>42641.599999999999</v>
      </c>
      <c r="G118" s="403">
        <v>280.8</v>
      </c>
      <c r="H118" s="399"/>
      <c r="I118" s="791" t="s">
        <v>1072</v>
      </c>
      <c r="K118" s="394" t="b">
        <f t="shared" si="35"/>
        <v>1</v>
      </c>
    </row>
    <row r="119" spans="1:11">
      <c r="A119" s="395">
        <f t="shared" ref="A119" si="55">VALUE(MID(C119,11,4))</f>
        <v>5002</v>
      </c>
      <c r="B119" s="396">
        <f t="shared" ref="B119" si="56">VALUE(MID(C119,16,4))</f>
        <v>5151</v>
      </c>
      <c r="C119" s="404" t="s">
        <v>1803</v>
      </c>
      <c r="D119" s="403">
        <v>152892.24</v>
      </c>
      <c r="E119" s="403">
        <v>0</v>
      </c>
      <c r="F119" s="403">
        <v>151993.32999999999</v>
      </c>
      <c r="G119" s="403">
        <v>898.91000000000304</v>
      </c>
      <c r="H119" s="405"/>
      <c r="I119" s="791" t="s">
        <v>1803</v>
      </c>
      <c r="K119" s="394" t="b">
        <f t="shared" si="35"/>
        <v>1</v>
      </c>
    </row>
    <row r="120" spans="1:11">
      <c r="A120" s="395">
        <f t="shared" ref="A120" si="57">VALUE(MID(C120,11,4))</f>
        <v>5002</v>
      </c>
      <c r="B120" s="396">
        <f t="shared" ref="B120" si="58">VALUE(MID(C120,16,4))</f>
        <v>5191</v>
      </c>
      <c r="C120" s="404" t="s">
        <v>1783</v>
      </c>
      <c r="D120" s="403">
        <v>0</v>
      </c>
      <c r="E120" s="403">
        <v>0</v>
      </c>
      <c r="F120" s="403">
        <v>0</v>
      </c>
      <c r="G120" s="403">
        <v>0</v>
      </c>
      <c r="H120" s="399"/>
      <c r="I120" s="791" t="s">
        <v>1783</v>
      </c>
      <c r="K120" s="394" t="b">
        <f t="shared" si="35"/>
        <v>1</v>
      </c>
    </row>
    <row r="121" spans="1:11">
      <c r="A121" s="395">
        <f t="shared" ref="A121" si="59">VALUE(MID(C121,11,4))</f>
        <v>5002</v>
      </c>
      <c r="B121" s="396">
        <f t="shared" ref="B121" si="60">VALUE(MID(C121,16,4))</f>
        <v>5211</v>
      </c>
      <c r="C121" s="404" t="s">
        <v>1224</v>
      </c>
      <c r="D121" s="403">
        <v>6922.3999999999896</v>
      </c>
      <c r="E121" s="403">
        <v>-6922.4</v>
      </c>
      <c r="F121" s="403">
        <v>0</v>
      </c>
      <c r="G121" s="403">
        <v>-5.4569682106375694E-12</v>
      </c>
      <c r="H121" s="399"/>
      <c r="I121" s="791" t="s">
        <v>1224</v>
      </c>
      <c r="K121" s="394" t="b">
        <f t="shared" si="35"/>
        <v>1</v>
      </c>
    </row>
    <row r="122" spans="1:11">
      <c r="A122" s="395">
        <f t="shared" ref="A122" si="61">VALUE(MID(C122,11,4))</f>
        <v>5002</v>
      </c>
      <c r="B122" s="396">
        <f t="shared" ref="B122" si="62">VALUE(MID(C122,16,4))</f>
        <v>5413</v>
      </c>
      <c r="C122" s="404" t="s">
        <v>1827</v>
      </c>
      <c r="D122" s="403">
        <v>863973</v>
      </c>
      <c r="E122" s="403">
        <v>-36000</v>
      </c>
      <c r="F122" s="403">
        <v>827200</v>
      </c>
      <c r="G122" s="403">
        <v>773</v>
      </c>
      <c r="H122" s="399"/>
      <c r="I122" s="791" t="s">
        <v>1827</v>
      </c>
      <c r="K122" s="394" t="b">
        <f t="shared" si="35"/>
        <v>1</v>
      </c>
    </row>
    <row r="123" spans="1:11">
      <c r="A123" s="395">
        <f t="shared" ref="A123" si="63">VALUE(MID(C123,11,4))</f>
        <v>5002</v>
      </c>
      <c r="B123" s="396">
        <f t="shared" ref="B123" si="64">VALUE(MID(C123,16,4))</f>
        <v>5691</v>
      </c>
      <c r="C123" s="404" t="s">
        <v>1611</v>
      </c>
      <c r="D123" s="403">
        <v>0</v>
      </c>
      <c r="E123" s="403">
        <v>0</v>
      </c>
      <c r="F123" s="403">
        <v>0</v>
      </c>
      <c r="G123" s="403">
        <v>0</v>
      </c>
      <c r="H123" s="399"/>
      <c r="I123" s="791" t="s">
        <v>1611</v>
      </c>
      <c r="K123" s="394" t="b">
        <f t="shared" si="35"/>
        <v>1</v>
      </c>
    </row>
    <row r="124" spans="1:11">
      <c r="A124" s="395">
        <f t="shared" si="54"/>
        <v>0</v>
      </c>
      <c r="B124" s="396">
        <f t="shared" si="50"/>
        <v>0</v>
      </c>
      <c r="C124" s="400" t="s">
        <v>1149</v>
      </c>
      <c r="D124" s="401">
        <v>277130</v>
      </c>
      <c r="E124" s="401">
        <v>-113.96</v>
      </c>
      <c r="F124" s="401">
        <v>265152.95</v>
      </c>
      <c r="G124" s="401">
        <v>11863.09</v>
      </c>
      <c r="H124" s="399"/>
      <c r="I124" s="791" t="s">
        <v>1149</v>
      </c>
      <c r="K124" s="394" t="b">
        <f t="shared" si="35"/>
        <v>1</v>
      </c>
    </row>
    <row r="125" spans="1:11">
      <c r="A125" s="395">
        <f t="shared" ref="A125:A127" si="65">VALUE(MID(C125,11,4))</f>
        <v>6001</v>
      </c>
      <c r="B125" s="396">
        <f t="shared" ref="B125:B127" si="66">VALUE(MID(C125,16,4))</f>
        <v>0</v>
      </c>
      <c r="C125" s="402" t="s">
        <v>1304</v>
      </c>
      <c r="D125" s="403">
        <v>50000</v>
      </c>
      <c r="E125" s="403">
        <v>0</v>
      </c>
      <c r="F125" s="812">
        <v>47308</v>
      </c>
      <c r="G125" s="403">
        <v>2692</v>
      </c>
      <c r="H125" s="399"/>
      <c r="I125" s="791" t="s">
        <v>1304</v>
      </c>
      <c r="K125" s="394" t="b">
        <f t="shared" si="35"/>
        <v>1</v>
      </c>
    </row>
    <row r="126" spans="1:11">
      <c r="A126" s="395">
        <f t="shared" ref="A126" si="67">VALUE(MID(C126,11,4))</f>
        <v>6001</v>
      </c>
      <c r="B126" s="396">
        <f t="shared" ref="B126" si="68">VALUE(MID(C126,16,4))</f>
        <v>2152</v>
      </c>
      <c r="C126" s="404" t="s">
        <v>1896</v>
      </c>
      <c r="D126" s="403">
        <v>50000</v>
      </c>
      <c r="E126" s="403">
        <v>0</v>
      </c>
      <c r="F126" s="403">
        <v>49996</v>
      </c>
      <c r="G126" s="403">
        <v>4</v>
      </c>
      <c r="H126" s="399"/>
      <c r="I126" s="791" t="s">
        <v>1896</v>
      </c>
      <c r="K126" s="394" t="b">
        <f t="shared" si="35"/>
        <v>1</v>
      </c>
    </row>
    <row r="127" spans="1:11">
      <c r="A127" s="395">
        <f t="shared" si="65"/>
        <v>6001</v>
      </c>
      <c r="B127" s="396">
        <f t="shared" si="66"/>
        <v>3611</v>
      </c>
      <c r="C127" s="404" t="s">
        <v>1305</v>
      </c>
      <c r="D127" s="403">
        <v>0</v>
      </c>
      <c r="E127" s="403">
        <v>0</v>
      </c>
      <c r="F127" s="403">
        <v>-2688</v>
      </c>
      <c r="G127" s="403">
        <v>2688</v>
      </c>
      <c r="H127" s="399"/>
      <c r="I127" s="791" t="s">
        <v>1305</v>
      </c>
      <c r="K127" s="394" t="b">
        <f t="shared" si="35"/>
        <v>1</v>
      </c>
    </row>
    <row r="128" spans="1:11">
      <c r="A128" s="206">
        <f t="shared" si="54"/>
        <v>6002</v>
      </c>
      <c r="B128" s="207">
        <f t="shared" si="50"/>
        <v>0</v>
      </c>
      <c r="C128" s="402" t="s">
        <v>1306</v>
      </c>
      <c r="D128" s="403">
        <v>0</v>
      </c>
      <c r="E128" s="403">
        <v>0</v>
      </c>
      <c r="F128" s="812">
        <v>0</v>
      </c>
      <c r="G128" s="403">
        <v>0</v>
      </c>
      <c r="H128" s="594"/>
      <c r="I128" s="791" t="s">
        <v>1306</v>
      </c>
      <c r="K128" s="394" t="b">
        <f t="shared" si="35"/>
        <v>1</v>
      </c>
    </row>
    <row r="129" spans="1:11">
      <c r="A129" s="206">
        <f t="shared" si="54"/>
        <v>6002</v>
      </c>
      <c r="B129" s="207">
        <f t="shared" si="50"/>
        <v>3341</v>
      </c>
      <c r="C129" s="404" t="s">
        <v>1612</v>
      </c>
      <c r="D129" s="403">
        <v>0</v>
      </c>
      <c r="E129" s="403">
        <v>0</v>
      </c>
      <c r="F129" s="403">
        <v>0</v>
      </c>
      <c r="G129" s="403">
        <v>0</v>
      </c>
      <c r="H129" s="594"/>
      <c r="I129" s="791" t="s">
        <v>1612</v>
      </c>
      <c r="K129" s="394" t="b">
        <f t="shared" si="35"/>
        <v>1</v>
      </c>
    </row>
    <row r="130" spans="1:11">
      <c r="A130" s="206">
        <f t="shared" ref="A130" si="69">VALUE(MID(C130,11,4))</f>
        <v>6002</v>
      </c>
      <c r="B130" s="207">
        <f t="shared" ref="B130" si="70">VALUE(MID(C130,16,4))</f>
        <v>3391</v>
      </c>
      <c r="C130" s="404" t="s">
        <v>1858</v>
      </c>
      <c r="D130" s="403">
        <v>0</v>
      </c>
      <c r="E130" s="403">
        <v>0</v>
      </c>
      <c r="F130" s="403">
        <v>0</v>
      </c>
      <c r="G130" s="403">
        <v>0</v>
      </c>
      <c r="H130" s="594"/>
      <c r="I130" s="791" t="s">
        <v>1858</v>
      </c>
      <c r="K130" s="394" t="b">
        <f t="shared" si="35"/>
        <v>1</v>
      </c>
    </row>
    <row r="131" spans="1:11">
      <c r="A131" s="206">
        <f t="shared" si="54"/>
        <v>6003</v>
      </c>
      <c r="B131" s="207">
        <f t="shared" si="50"/>
        <v>0</v>
      </c>
      <c r="C131" s="402" t="s">
        <v>1613</v>
      </c>
      <c r="D131" s="403">
        <v>0</v>
      </c>
      <c r="E131" s="403">
        <v>0</v>
      </c>
      <c r="F131" s="812">
        <v>-6650.1</v>
      </c>
      <c r="G131" s="403">
        <v>6650.1</v>
      </c>
      <c r="H131" s="594"/>
      <c r="I131" s="791" t="s">
        <v>1613</v>
      </c>
      <c r="K131" s="394" t="b">
        <f t="shared" ref="K131:K159" si="71">C131=I131</f>
        <v>1</v>
      </c>
    </row>
    <row r="132" spans="1:11">
      <c r="A132" s="206">
        <f t="shared" ref="A132" si="72">VALUE(MID(C132,11,4))</f>
        <v>6003</v>
      </c>
      <c r="B132" s="207">
        <f t="shared" ref="B132" si="73">VALUE(MID(C132,16,4))</f>
        <v>3821</v>
      </c>
      <c r="C132" s="404" t="s">
        <v>1755</v>
      </c>
      <c r="D132" s="403">
        <v>0</v>
      </c>
      <c r="E132" s="403">
        <v>0</v>
      </c>
      <c r="F132" s="403">
        <v>0</v>
      </c>
      <c r="G132" s="403">
        <v>0</v>
      </c>
      <c r="H132" s="594"/>
      <c r="I132" s="791" t="s">
        <v>1755</v>
      </c>
      <c r="K132" s="394" t="b">
        <f t="shared" si="71"/>
        <v>1</v>
      </c>
    </row>
    <row r="133" spans="1:11">
      <c r="A133" s="395">
        <f t="shared" si="54"/>
        <v>6003</v>
      </c>
      <c r="B133" s="396">
        <f t="shared" si="50"/>
        <v>4411</v>
      </c>
      <c r="C133" s="404" t="s">
        <v>1614</v>
      </c>
      <c r="D133" s="403">
        <v>0</v>
      </c>
      <c r="E133" s="403">
        <v>0</v>
      </c>
      <c r="F133" s="403">
        <v>-6650.1</v>
      </c>
      <c r="G133" s="403">
        <v>6650.1</v>
      </c>
      <c r="H133" s="594"/>
      <c r="I133" s="791" t="s">
        <v>1614</v>
      </c>
      <c r="K133" s="394" t="b">
        <f t="shared" si="71"/>
        <v>1</v>
      </c>
    </row>
    <row r="134" spans="1:11">
      <c r="A134" s="395">
        <f t="shared" si="54"/>
        <v>6004</v>
      </c>
      <c r="B134" s="396">
        <f t="shared" si="50"/>
        <v>0</v>
      </c>
      <c r="C134" s="402" t="s">
        <v>1615</v>
      </c>
      <c r="D134" s="403">
        <v>105000</v>
      </c>
      <c r="E134" s="403">
        <v>122000</v>
      </c>
      <c r="F134" s="812">
        <v>226995.06</v>
      </c>
      <c r="G134" s="403">
        <v>4.9400000000023301</v>
      </c>
      <c r="H134" s="594"/>
      <c r="I134" s="791" t="s">
        <v>1615</v>
      </c>
      <c r="K134" s="394" t="b">
        <f t="shared" si="71"/>
        <v>1</v>
      </c>
    </row>
    <row r="135" spans="1:11">
      <c r="A135" s="395">
        <f t="shared" si="54"/>
        <v>6004</v>
      </c>
      <c r="B135" s="396">
        <f t="shared" si="50"/>
        <v>3351</v>
      </c>
      <c r="C135" s="404" t="s">
        <v>1616</v>
      </c>
      <c r="D135" s="403">
        <v>0</v>
      </c>
      <c r="E135" s="403">
        <v>0</v>
      </c>
      <c r="F135" s="403">
        <v>0</v>
      </c>
      <c r="G135" s="403">
        <v>0</v>
      </c>
      <c r="H135" s="594"/>
      <c r="I135" s="791" t="s">
        <v>1616</v>
      </c>
      <c r="K135" s="394" t="b">
        <f t="shared" si="71"/>
        <v>1</v>
      </c>
    </row>
    <row r="136" spans="1:11">
      <c r="A136" s="395">
        <f t="shared" ref="A136" si="74">VALUE(MID(C136,11,4))</f>
        <v>6004</v>
      </c>
      <c r="B136" s="396">
        <f t="shared" ref="B136" si="75">VALUE(MID(C136,16,4))</f>
        <v>3362</v>
      </c>
      <c r="C136" s="404" t="s">
        <v>1617</v>
      </c>
      <c r="D136" s="403">
        <v>105000</v>
      </c>
      <c r="E136" s="403">
        <v>122000</v>
      </c>
      <c r="F136" s="403">
        <v>226995.06</v>
      </c>
      <c r="G136" s="403">
        <v>4.9400000000023301</v>
      </c>
      <c r="H136" s="594"/>
      <c r="I136" s="791" t="s">
        <v>1617</v>
      </c>
      <c r="K136" s="394" t="b">
        <f t="shared" si="71"/>
        <v>1</v>
      </c>
    </row>
    <row r="137" spans="1:11">
      <c r="A137" s="395">
        <f t="shared" si="54"/>
        <v>6005</v>
      </c>
      <c r="B137" s="396">
        <f t="shared" si="50"/>
        <v>0</v>
      </c>
      <c r="C137" s="402" t="s">
        <v>1618</v>
      </c>
      <c r="D137" s="403">
        <v>122130</v>
      </c>
      <c r="E137" s="403">
        <v>-122113.96</v>
      </c>
      <c r="F137" s="812">
        <v>-2500.0100000000002</v>
      </c>
      <c r="G137" s="403">
        <v>2516.0500000000502</v>
      </c>
      <c r="H137" s="594"/>
      <c r="I137" s="791" t="s">
        <v>1618</v>
      </c>
      <c r="K137" s="394" t="b">
        <f t="shared" si="71"/>
        <v>1</v>
      </c>
    </row>
    <row r="138" spans="1:11">
      <c r="A138" s="395">
        <f t="shared" si="54"/>
        <v>6005</v>
      </c>
      <c r="B138" s="396">
        <f t="shared" si="50"/>
        <v>3341</v>
      </c>
      <c r="C138" s="404" t="s">
        <v>1619</v>
      </c>
      <c r="D138" s="403">
        <v>-7.2759576141834308E-12</v>
      </c>
      <c r="E138" s="403">
        <v>0</v>
      </c>
      <c r="F138" s="403">
        <v>-0.01</v>
      </c>
      <c r="G138" s="403">
        <v>9.9999999927240409E-3</v>
      </c>
      <c r="H138" s="594"/>
      <c r="I138" s="791" t="s">
        <v>1619</v>
      </c>
      <c r="K138" s="394" t="b">
        <f t="shared" si="71"/>
        <v>1</v>
      </c>
    </row>
    <row r="139" spans="1:11">
      <c r="A139" s="395">
        <f t="shared" ref="A139" si="76">VALUE(MID(C139,11,4))</f>
        <v>6005</v>
      </c>
      <c r="B139" s="396">
        <f t="shared" ref="B139" si="77">VALUE(MID(C139,16,4))</f>
        <v>3351</v>
      </c>
      <c r="C139" s="404" t="s">
        <v>1307</v>
      </c>
      <c r="D139" s="403">
        <v>0</v>
      </c>
      <c r="E139" s="403">
        <v>0</v>
      </c>
      <c r="F139" s="403">
        <v>0</v>
      </c>
      <c r="G139" s="403">
        <v>0</v>
      </c>
      <c r="H139" s="594"/>
      <c r="I139" s="791" t="s">
        <v>1307</v>
      </c>
      <c r="K139" s="394" t="b">
        <f t="shared" si="71"/>
        <v>1</v>
      </c>
    </row>
    <row r="140" spans="1:11">
      <c r="A140" s="395">
        <f t="shared" ref="A140" si="78">VALUE(MID(C140,11,4))</f>
        <v>6005</v>
      </c>
      <c r="B140" s="396">
        <f t="shared" ref="B140" si="79">VALUE(MID(C140,16,4))</f>
        <v>3362</v>
      </c>
      <c r="C140" s="404" t="s">
        <v>1308</v>
      </c>
      <c r="D140" s="403">
        <v>122000</v>
      </c>
      <c r="E140" s="403">
        <v>-122000</v>
      </c>
      <c r="F140" s="403">
        <v>0</v>
      </c>
      <c r="G140" s="403">
        <v>0</v>
      </c>
      <c r="H140" s="594"/>
      <c r="I140" s="791" t="s">
        <v>1308</v>
      </c>
      <c r="K140" s="394" t="b">
        <f t="shared" si="71"/>
        <v>1</v>
      </c>
    </row>
    <row r="141" spans="1:11">
      <c r="A141" s="395">
        <f t="shared" ref="A141" si="80">VALUE(MID(C141,11,4))</f>
        <v>6005</v>
      </c>
      <c r="B141" s="396">
        <f t="shared" ref="B141" si="81">VALUE(MID(C141,16,4))</f>
        <v>3391</v>
      </c>
      <c r="C141" s="404" t="s">
        <v>1756</v>
      </c>
      <c r="D141" s="403">
        <v>0</v>
      </c>
      <c r="E141" s="403">
        <v>0</v>
      </c>
      <c r="F141" s="403">
        <v>0</v>
      </c>
      <c r="G141" s="403">
        <v>0</v>
      </c>
      <c r="H141" s="594"/>
      <c r="I141" s="791" t="s">
        <v>1756</v>
      </c>
      <c r="K141" s="394" t="b">
        <f t="shared" si="71"/>
        <v>1</v>
      </c>
    </row>
    <row r="142" spans="1:11">
      <c r="A142" s="395">
        <f t="shared" ref="A142" si="82">VALUE(MID(C142,11,4))</f>
        <v>6005</v>
      </c>
      <c r="B142" s="396">
        <f t="shared" ref="B142" si="83">VALUE(MID(C142,16,4))</f>
        <v>3831</v>
      </c>
      <c r="C142" s="404" t="s">
        <v>1784</v>
      </c>
      <c r="D142" s="403">
        <v>130</v>
      </c>
      <c r="E142" s="403">
        <v>-113.96</v>
      </c>
      <c r="F142" s="403">
        <v>-2500</v>
      </c>
      <c r="G142" s="403">
        <v>2516.04</v>
      </c>
      <c r="H142" s="594"/>
      <c r="I142" s="791" t="s">
        <v>1784</v>
      </c>
      <c r="K142" s="394" t="b">
        <f t="shared" si="71"/>
        <v>1</v>
      </c>
    </row>
    <row r="143" spans="1:11">
      <c r="A143" s="395">
        <f t="shared" ref="A143:A147" si="84">VALUE(MID(C143,11,4))</f>
        <v>0</v>
      </c>
      <c r="B143" s="396">
        <f t="shared" ref="B143:B147" si="85">VALUE(MID(C143,16,4))</f>
        <v>0</v>
      </c>
      <c r="C143" s="400" t="s">
        <v>1309</v>
      </c>
      <c r="D143" s="401">
        <v>181946.2</v>
      </c>
      <c r="E143" s="401">
        <v>0</v>
      </c>
      <c r="F143" s="401">
        <v>180456.2</v>
      </c>
      <c r="G143" s="401">
        <v>1490</v>
      </c>
      <c r="H143" s="594"/>
      <c r="I143" s="791" t="s">
        <v>1309</v>
      </c>
      <c r="K143" s="394" t="b">
        <f t="shared" si="71"/>
        <v>1</v>
      </c>
    </row>
    <row r="144" spans="1:11">
      <c r="A144" s="395">
        <f t="shared" si="84"/>
        <v>7001</v>
      </c>
      <c r="B144" s="396">
        <f t="shared" si="85"/>
        <v>0</v>
      </c>
      <c r="C144" s="402" t="s">
        <v>1310</v>
      </c>
      <c r="D144" s="403">
        <v>0</v>
      </c>
      <c r="E144" s="403">
        <v>0</v>
      </c>
      <c r="F144" s="812">
        <v>0</v>
      </c>
      <c r="G144" s="403">
        <v>0</v>
      </c>
      <c r="H144" s="594"/>
      <c r="I144" s="791" t="s">
        <v>1310</v>
      </c>
      <c r="K144" s="394" t="b">
        <f t="shared" si="71"/>
        <v>1</v>
      </c>
    </row>
    <row r="145" spans="1:11">
      <c r="A145" s="395">
        <f t="shared" ref="A145" si="86">VALUE(MID(C145,11,4))</f>
        <v>7001</v>
      </c>
      <c r="B145" s="396">
        <f t="shared" ref="B145" si="87">VALUE(MID(C145,16,4))</f>
        <v>3341</v>
      </c>
      <c r="C145" s="404" t="s">
        <v>1842</v>
      </c>
      <c r="D145" s="403">
        <v>0</v>
      </c>
      <c r="E145" s="403">
        <v>0</v>
      </c>
      <c r="F145" s="403">
        <v>0</v>
      </c>
      <c r="G145" s="403">
        <v>0</v>
      </c>
      <c r="H145" s="594"/>
      <c r="I145" s="791" t="s">
        <v>1842</v>
      </c>
      <c r="K145" s="394" t="b">
        <f t="shared" si="71"/>
        <v>1</v>
      </c>
    </row>
    <row r="146" spans="1:11">
      <c r="A146" s="395">
        <f t="shared" si="84"/>
        <v>7001</v>
      </c>
      <c r="B146" s="396">
        <f t="shared" si="85"/>
        <v>3362</v>
      </c>
      <c r="C146" s="404" t="s">
        <v>1489</v>
      </c>
      <c r="D146" s="403">
        <v>0</v>
      </c>
      <c r="E146" s="403">
        <v>0</v>
      </c>
      <c r="F146" s="403">
        <v>0</v>
      </c>
      <c r="G146" s="403">
        <v>0</v>
      </c>
      <c r="H146" s="594"/>
      <c r="I146" s="791" t="s">
        <v>1489</v>
      </c>
      <c r="K146" s="394" t="b">
        <f t="shared" si="71"/>
        <v>1</v>
      </c>
    </row>
    <row r="147" spans="1:11">
      <c r="A147" s="395">
        <f t="shared" si="84"/>
        <v>7001</v>
      </c>
      <c r="B147" s="396">
        <f t="shared" si="85"/>
        <v>4411</v>
      </c>
      <c r="C147" s="404" t="s">
        <v>1510</v>
      </c>
      <c r="D147" s="403">
        <v>0</v>
      </c>
      <c r="E147" s="403">
        <v>0</v>
      </c>
      <c r="F147" s="403">
        <v>0</v>
      </c>
      <c r="G147" s="403">
        <v>0</v>
      </c>
      <c r="H147" s="594"/>
      <c r="I147" s="791" t="s">
        <v>1510</v>
      </c>
      <c r="K147" s="394" t="b">
        <f t="shared" si="71"/>
        <v>1</v>
      </c>
    </row>
    <row r="148" spans="1:11">
      <c r="A148" s="395">
        <f t="shared" ref="A148:A152" si="88">VALUE(MID(C148,11,4))</f>
        <v>7002</v>
      </c>
      <c r="B148" s="396">
        <f t="shared" ref="B148:B152" si="89">VALUE(MID(C148,16,4))</f>
        <v>0</v>
      </c>
      <c r="C148" s="402" t="s">
        <v>1311</v>
      </c>
      <c r="D148" s="403">
        <v>30608</v>
      </c>
      <c r="E148" s="403">
        <v>0</v>
      </c>
      <c r="F148" s="812">
        <v>29152</v>
      </c>
      <c r="G148" s="403">
        <v>1456</v>
      </c>
      <c r="H148" s="594"/>
      <c r="I148" s="791" t="s">
        <v>1311</v>
      </c>
      <c r="K148" s="394" t="b">
        <f t="shared" si="71"/>
        <v>1</v>
      </c>
    </row>
    <row r="149" spans="1:11">
      <c r="A149" s="395">
        <f>VALUE(MID(C149,11,4))</f>
        <v>7002</v>
      </c>
      <c r="B149" s="396">
        <f>VALUE(MID(C149,16,4))</f>
        <v>3391</v>
      </c>
      <c r="C149" s="404" t="s">
        <v>1312</v>
      </c>
      <c r="D149" s="403">
        <v>608</v>
      </c>
      <c r="E149" s="403">
        <v>0</v>
      </c>
      <c r="F149" s="403">
        <v>-848</v>
      </c>
      <c r="G149" s="403">
        <v>1456</v>
      </c>
      <c r="H149" s="594"/>
      <c r="I149" s="791" t="s">
        <v>1312</v>
      </c>
      <c r="K149" s="394" t="b">
        <f t="shared" si="71"/>
        <v>1</v>
      </c>
    </row>
    <row r="150" spans="1:11">
      <c r="A150" s="395">
        <f>VALUE(MID(C150,11,4))</f>
        <v>7002</v>
      </c>
      <c r="B150" s="396">
        <f>VALUE(MID(C150,16,4))</f>
        <v>4411</v>
      </c>
      <c r="C150" s="404" t="s">
        <v>1620</v>
      </c>
      <c r="D150" s="403">
        <v>30000</v>
      </c>
      <c r="E150" s="403">
        <v>0</v>
      </c>
      <c r="F150" s="403">
        <v>30000</v>
      </c>
      <c r="G150" s="403">
        <v>0</v>
      </c>
      <c r="H150" s="594"/>
      <c r="I150" s="791" t="s">
        <v>1620</v>
      </c>
      <c r="K150" s="394" t="b">
        <f t="shared" si="71"/>
        <v>1</v>
      </c>
    </row>
    <row r="151" spans="1:11">
      <c r="A151" s="395">
        <f t="shared" si="88"/>
        <v>7003</v>
      </c>
      <c r="B151" s="396">
        <f t="shared" si="89"/>
        <v>0</v>
      </c>
      <c r="C151" s="402" t="s">
        <v>1313</v>
      </c>
      <c r="D151" s="403">
        <v>151338.20000000001</v>
      </c>
      <c r="E151" s="403">
        <v>0</v>
      </c>
      <c r="F151" s="812">
        <v>151304.20000000001</v>
      </c>
      <c r="G151" s="403">
        <v>34</v>
      </c>
      <c r="H151" s="594"/>
      <c r="I151" s="791" t="s">
        <v>1313</v>
      </c>
      <c r="K151" s="394" t="b">
        <f t="shared" si="71"/>
        <v>1</v>
      </c>
    </row>
    <row r="152" spans="1:11">
      <c r="A152" s="395">
        <f t="shared" si="88"/>
        <v>7003</v>
      </c>
      <c r="B152" s="396">
        <f t="shared" si="89"/>
        <v>3362</v>
      </c>
      <c r="C152" s="404" t="s">
        <v>1621</v>
      </c>
      <c r="D152" s="403">
        <v>0</v>
      </c>
      <c r="E152" s="403">
        <v>0</v>
      </c>
      <c r="F152" s="403">
        <v>0</v>
      </c>
      <c r="G152" s="403">
        <v>0</v>
      </c>
      <c r="H152" s="594"/>
      <c r="I152" s="791" t="s">
        <v>1621</v>
      </c>
      <c r="K152" s="394" t="b">
        <f t="shared" si="71"/>
        <v>1</v>
      </c>
    </row>
    <row r="153" spans="1:11">
      <c r="A153" s="395">
        <f t="shared" ref="A153:A154" si="90">VALUE(MID(C153,11,4))</f>
        <v>7003</v>
      </c>
      <c r="B153" s="396">
        <f t="shared" ref="B153:B154" si="91">VALUE(MID(C153,16,4))</f>
        <v>3391</v>
      </c>
      <c r="C153" s="404" t="s">
        <v>1622</v>
      </c>
      <c r="D153" s="403">
        <v>0</v>
      </c>
      <c r="E153" s="403">
        <v>0</v>
      </c>
      <c r="F153" s="403">
        <v>0</v>
      </c>
      <c r="G153" s="403">
        <v>0</v>
      </c>
      <c r="H153" s="594"/>
      <c r="I153" s="791" t="s">
        <v>1622</v>
      </c>
      <c r="K153" s="394" t="b">
        <f t="shared" si="71"/>
        <v>1</v>
      </c>
    </row>
    <row r="154" spans="1:11">
      <c r="A154" s="395">
        <f t="shared" si="90"/>
        <v>7003</v>
      </c>
      <c r="B154" s="396">
        <f t="shared" si="91"/>
        <v>3831</v>
      </c>
      <c r="C154" s="404" t="s">
        <v>1314</v>
      </c>
      <c r="D154" s="403">
        <v>151338.20000000001</v>
      </c>
      <c r="E154" s="403">
        <v>0</v>
      </c>
      <c r="F154" s="403">
        <v>151304.20000000001</v>
      </c>
      <c r="G154" s="403">
        <v>34</v>
      </c>
      <c r="H154" s="594"/>
      <c r="I154" s="791" t="s">
        <v>1314</v>
      </c>
      <c r="K154" s="394" t="b">
        <f t="shared" si="71"/>
        <v>1</v>
      </c>
    </row>
    <row r="155" spans="1:11">
      <c r="A155" s="395">
        <f t="shared" ref="A155:A162" si="92">VALUE(MID(C155,11,4))</f>
        <v>0</v>
      </c>
      <c r="B155" s="396">
        <f t="shared" ref="B155:B162" si="93">VALUE(MID(C155,16,4))</f>
        <v>0</v>
      </c>
      <c r="C155" s="400" t="s">
        <v>839</v>
      </c>
      <c r="D155" s="401">
        <v>25000</v>
      </c>
      <c r="E155" s="401">
        <v>0</v>
      </c>
      <c r="F155" s="401">
        <v>16530</v>
      </c>
      <c r="G155" s="401">
        <v>8470</v>
      </c>
      <c r="H155" s="594"/>
      <c r="I155" s="791" t="s">
        <v>839</v>
      </c>
      <c r="K155" s="394" t="b">
        <f t="shared" si="71"/>
        <v>1</v>
      </c>
    </row>
    <row r="156" spans="1:11">
      <c r="A156" s="395">
        <f t="shared" si="92"/>
        <v>8001</v>
      </c>
      <c r="B156" s="396">
        <f t="shared" si="93"/>
        <v>0</v>
      </c>
      <c r="C156" s="402" t="s">
        <v>840</v>
      </c>
      <c r="D156" s="403">
        <v>25000</v>
      </c>
      <c r="E156" s="403">
        <v>0</v>
      </c>
      <c r="F156" s="812">
        <v>16530</v>
      </c>
      <c r="G156" s="403">
        <v>8470</v>
      </c>
      <c r="H156" s="594"/>
      <c r="I156" s="791" t="s">
        <v>840</v>
      </c>
      <c r="K156" s="394" t="b">
        <f t="shared" si="71"/>
        <v>1</v>
      </c>
    </row>
    <row r="157" spans="1:11">
      <c r="A157" s="395">
        <f t="shared" si="92"/>
        <v>8001</v>
      </c>
      <c r="B157" s="396">
        <f t="shared" si="93"/>
        <v>3362</v>
      </c>
      <c r="C157" s="404" t="s">
        <v>1623</v>
      </c>
      <c r="D157" s="403">
        <v>0</v>
      </c>
      <c r="E157" s="403">
        <v>0</v>
      </c>
      <c r="F157" s="403">
        <v>0</v>
      </c>
      <c r="G157" s="403">
        <v>0</v>
      </c>
      <c r="H157" s="594"/>
      <c r="I157" s="791" t="s">
        <v>1623</v>
      </c>
      <c r="K157" s="394" t="b">
        <f t="shared" si="71"/>
        <v>1</v>
      </c>
    </row>
    <row r="158" spans="1:11">
      <c r="A158" s="395">
        <f t="shared" si="92"/>
        <v>8001</v>
      </c>
      <c r="B158" s="396">
        <f t="shared" si="93"/>
        <v>3831</v>
      </c>
      <c r="C158" s="404" t="s">
        <v>208</v>
      </c>
      <c r="D158" s="403">
        <v>25000</v>
      </c>
      <c r="E158" s="403">
        <v>0</v>
      </c>
      <c r="F158" s="403">
        <v>16530</v>
      </c>
      <c r="G158" s="403">
        <v>8470</v>
      </c>
      <c r="H158" s="405"/>
      <c r="I158" s="791" t="s">
        <v>208</v>
      </c>
      <c r="K158" s="394" t="b">
        <f t="shared" si="71"/>
        <v>1</v>
      </c>
    </row>
    <row r="159" spans="1:11">
      <c r="A159" s="395">
        <f t="shared" ref="A159" si="94">VALUE(MID(C159,11,4))</f>
        <v>8001</v>
      </c>
      <c r="B159" s="396">
        <f t="shared" ref="B159" si="95">VALUE(MID(C159,16,4))</f>
        <v>5911</v>
      </c>
      <c r="C159" s="404" t="s">
        <v>1624</v>
      </c>
      <c r="D159" s="403">
        <v>0</v>
      </c>
      <c r="E159" s="403">
        <v>0</v>
      </c>
      <c r="F159" s="403">
        <v>0</v>
      </c>
      <c r="G159" s="403">
        <v>0</v>
      </c>
      <c r="H159" s="405"/>
      <c r="I159" s="791" t="s">
        <v>1624</v>
      </c>
      <c r="K159" s="394" t="b">
        <f t="shared" si="71"/>
        <v>1</v>
      </c>
    </row>
    <row r="160" spans="1:11">
      <c r="A160" s="395" t="e">
        <f t="shared" si="92"/>
        <v>#VALUE!</v>
      </c>
      <c r="B160" s="396" t="e">
        <f t="shared" si="93"/>
        <v>#VALUE!</v>
      </c>
      <c r="C160" s="404" t="s">
        <v>2</v>
      </c>
      <c r="D160" s="403">
        <v>6384721.9100000104</v>
      </c>
      <c r="E160" s="403">
        <v>0</v>
      </c>
      <c r="F160" s="403">
        <v>6002924.25</v>
      </c>
      <c r="G160" s="403">
        <v>381797.66000000603</v>
      </c>
      <c r="H160" s="405"/>
      <c r="I160" s="791"/>
    </row>
    <row r="161" spans="1:9">
      <c r="A161" s="395" t="e">
        <f t="shared" si="92"/>
        <v>#VALUE!</v>
      </c>
      <c r="B161" s="396" t="e">
        <f t="shared" si="93"/>
        <v>#VALUE!</v>
      </c>
      <c r="C161" s="404"/>
      <c r="D161" s="403"/>
      <c r="E161" s="403"/>
      <c r="F161" s="403"/>
      <c r="G161" s="403"/>
      <c r="H161" s="405"/>
      <c r="I161" s="791"/>
    </row>
    <row r="162" spans="1:9">
      <c r="A162" s="395" t="e">
        <f t="shared" si="92"/>
        <v>#VALUE!</v>
      </c>
      <c r="B162" s="396" t="e">
        <f t="shared" si="93"/>
        <v>#VALUE!</v>
      </c>
      <c r="C162" s="404"/>
      <c r="D162" s="403"/>
      <c r="E162" s="403"/>
      <c r="F162" s="403"/>
      <c r="G162" s="403"/>
      <c r="I162" s="791"/>
    </row>
    <row r="163" spans="1:9">
      <c r="A163" s="707"/>
      <c r="B163" s="708"/>
      <c r="C163" s="695"/>
      <c r="D163" s="706"/>
      <c r="E163" s="706"/>
      <c r="F163" s="706"/>
      <c r="G163" s="706"/>
      <c r="I163" s="791"/>
    </row>
    <row r="164" spans="1:9">
      <c r="A164" s="707"/>
      <c r="B164" s="708"/>
      <c r="C164" s="695"/>
      <c r="D164" s="706"/>
      <c r="E164" s="706"/>
      <c r="F164" s="706"/>
      <c r="G164" s="407">
        <f>+'BC SIS'!H60</f>
        <v>381797.65999999602</v>
      </c>
      <c r="I164" s="791"/>
    </row>
    <row r="165" spans="1:9">
      <c r="A165" s="707"/>
      <c r="B165" s="708"/>
      <c r="C165" s="709"/>
      <c r="D165" s="710"/>
      <c r="E165" s="710"/>
      <c r="F165" s="710"/>
      <c r="G165" s="407">
        <f>+G167-G164</f>
        <v>0</v>
      </c>
      <c r="I165" s="791"/>
    </row>
    <row r="166" spans="1:9">
      <c r="A166" s="707"/>
      <c r="B166" s="708"/>
      <c r="C166" s="704"/>
      <c r="D166" s="706"/>
      <c r="E166" s="706"/>
      <c r="F166" s="706"/>
      <c r="G166" s="706"/>
      <c r="I166" s="791"/>
    </row>
    <row r="167" spans="1:9">
      <c r="A167" s="707"/>
      <c r="B167" s="708"/>
      <c r="C167" s="695"/>
      <c r="D167" s="706"/>
      <c r="E167" s="706"/>
      <c r="F167" s="706"/>
      <c r="G167" s="407">
        <f>+Balanza!I63</f>
        <v>381797.65999999602</v>
      </c>
      <c r="I167" s="791"/>
    </row>
    <row r="168" spans="1:9">
      <c r="A168" s="707"/>
      <c r="B168" s="708"/>
      <c r="C168" s="704"/>
      <c r="D168" s="706"/>
      <c r="E168" s="706"/>
      <c r="F168" s="706"/>
      <c r="G168" s="706"/>
      <c r="H168" s="399"/>
      <c r="I168" s="791"/>
    </row>
    <row r="169" spans="1:9">
      <c r="A169" s="707"/>
      <c r="B169" s="708"/>
      <c r="C169" s="695"/>
      <c r="D169" s="706"/>
      <c r="E169" s="706"/>
      <c r="F169" s="706"/>
      <c r="G169" s="706"/>
      <c r="H169" s="399"/>
      <c r="I169" s="791"/>
    </row>
    <row r="170" spans="1:9">
      <c r="A170" s="707"/>
      <c r="B170" s="708"/>
      <c r="C170" s="695"/>
      <c r="D170" s="706"/>
      <c r="E170" s="706"/>
      <c r="F170" s="706"/>
      <c r="G170" s="706"/>
      <c r="I170" s="791"/>
    </row>
    <row r="171" spans="1:9">
      <c r="A171" s="707"/>
      <c r="B171" s="708"/>
      <c r="C171" s="695"/>
      <c r="D171" s="706"/>
      <c r="E171" s="706"/>
      <c r="F171" s="706"/>
      <c r="G171" s="706"/>
      <c r="I171" s="791"/>
    </row>
    <row r="172" spans="1:9">
      <c r="A172" s="707"/>
      <c r="B172" s="708"/>
      <c r="C172" s="695"/>
      <c r="D172" s="706"/>
      <c r="E172" s="706"/>
      <c r="F172" s="706"/>
      <c r="G172" s="706"/>
      <c r="I172" s="791"/>
    </row>
    <row r="173" spans="1:9">
      <c r="A173" s="707"/>
      <c r="B173" s="708"/>
      <c r="C173" s="704"/>
      <c r="D173" s="705"/>
      <c r="E173" s="705"/>
      <c r="F173" s="705"/>
      <c r="G173" s="705"/>
      <c r="I173" s="791"/>
    </row>
    <row r="174" spans="1:9">
      <c r="A174" s="707"/>
      <c r="B174" s="708"/>
      <c r="C174" s="704"/>
      <c r="D174" s="705"/>
      <c r="E174" s="705"/>
      <c r="F174" s="705"/>
      <c r="G174" s="705"/>
      <c r="I174" s="791"/>
    </row>
    <row r="175" spans="1:9">
      <c r="A175" s="707"/>
      <c r="B175" s="708"/>
      <c r="C175" s="704"/>
      <c r="D175" s="705"/>
      <c r="E175" s="705"/>
      <c r="F175" s="705"/>
      <c r="G175" s="705"/>
      <c r="I175" s="791"/>
    </row>
    <row r="176" spans="1:9">
      <c r="A176" s="707"/>
      <c r="B176" s="708"/>
      <c r="C176" s="704"/>
      <c r="D176" s="705"/>
      <c r="E176" s="705"/>
      <c r="F176" s="705"/>
      <c r="G176" s="705"/>
      <c r="I176" s="791"/>
    </row>
    <row r="177" spans="1:9">
      <c r="A177" s="707"/>
      <c r="B177" s="708"/>
      <c r="C177" s="704"/>
      <c r="D177" s="705"/>
      <c r="E177" s="705"/>
      <c r="F177" s="705"/>
      <c r="G177" s="705"/>
      <c r="I177" s="791"/>
    </row>
    <row r="178" spans="1:9">
      <c r="A178" s="707"/>
      <c r="B178" s="708"/>
      <c r="C178" s="704"/>
      <c r="D178" s="705"/>
      <c r="E178" s="705"/>
      <c r="F178" s="705"/>
      <c r="G178" s="705"/>
      <c r="I178" s="791"/>
    </row>
    <row r="179" spans="1:9">
      <c r="A179" s="707"/>
      <c r="B179" s="708"/>
      <c r="C179" s="695"/>
      <c r="D179" s="706"/>
      <c r="E179" s="706"/>
      <c r="I179" s="791"/>
    </row>
    <row r="180" spans="1:9">
      <c r="A180" s="707"/>
      <c r="B180" s="708"/>
      <c r="C180" s="695"/>
      <c r="D180" s="706"/>
      <c r="E180" s="706"/>
      <c r="I180" s="791"/>
    </row>
    <row r="181" spans="1:9">
      <c r="A181" s="707"/>
      <c r="B181" s="708"/>
      <c r="C181" s="695"/>
      <c r="D181" s="706"/>
      <c r="E181" s="706"/>
      <c r="I181" s="791"/>
    </row>
    <row r="182" spans="1:9">
      <c r="A182" s="707"/>
      <c r="B182" s="708"/>
      <c r="C182" s="695"/>
      <c r="D182" s="706"/>
      <c r="E182" s="706"/>
      <c r="I182" s="791"/>
    </row>
    <row r="183" spans="1:9">
      <c r="A183" s="707"/>
      <c r="B183" s="708"/>
      <c r="C183" s="695"/>
      <c r="D183" s="706"/>
      <c r="E183" s="706"/>
      <c r="I183" s="791"/>
    </row>
    <row r="184" spans="1:9">
      <c r="A184" s="707"/>
      <c r="B184" s="708"/>
      <c r="C184" s="695"/>
      <c r="D184" s="706"/>
      <c r="E184" s="706"/>
      <c r="I184" s="791"/>
    </row>
    <row r="185" spans="1:9">
      <c r="A185" s="707"/>
      <c r="B185" s="708"/>
      <c r="C185" s="695"/>
      <c r="D185" s="706"/>
      <c r="E185" s="706"/>
      <c r="I185" s="791"/>
    </row>
    <row r="186" spans="1:9">
      <c r="A186" s="707"/>
      <c r="B186" s="708"/>
      <c r="C186" s="695"/>
      <c r="D186" s="706"/>
      <c r="E186" s="706"/>
      <c r="I186" s="791"/>
    </row>
    <row r="187" spans="1:9">
      <c r="A187" s="707"/>
      <c r="B187" s="708"/>
      <c r="C187" s="695"/>
      <c r="D187" s="706"/>
      <c r="E187" s="706"/>
      <c r="I187" s="791"/>
    </row>
    <row r="188" spans="1:9">
      <c r="A188" s="707"/>
      <c r="B188" s="708"/>
      <c r="C188" s="695"/>
      <c r="D188" s="706"/>
      <c r="E188" s="706"/>
      <c r="I188" s="791"/>
    </row>
    <row r="189" spans="1:9">
      <c r="A189" s="707"/>
      <c r="B189" s="708"/>
      <c r="C189" s="695"/>
      <c r="D189" s="706"/>
      <c r="E189" s="706"/>
      <c r="I189" s="791"/>
    </row>
    <row r="190" spans="1:9">
      <c r="A190" s="707"/>
      <c r="B190" s="708"/>
      <c r="C190" s="695"/>
      <c r="D190" s="706"/>
      <c r="E190" s="706"/>
      <c r="I190" s="791"/>
    </row>
    <row r="191" spans="1:9">
      <c r="A191" s="707"/>
      <c r="B191" s="708"/>
      <c r="C191" s="695"/>
      <c r="D191" s="706"/>
      <c r="E191" s="706"/>
      <c r="I191" s="791"/>
    </row>
    <row r="192" spans="1:9">
      <c r="A192" s="707"/>
      <c r="B192" s="708"/>
      <c r="C192" s="695"/>
      <c r="D192" s="706"/>
      <c r="E192" s="706"/>
      <c r="I192" s="791"/>
    </row>
    <row r="193" spans="1:9">
      <c r="A193" s="707"/>
      <c r="B193" s="708"/>
      <c r="C193" s="695"/>
      <c r="D193" s="706"/>
      <c r="E193" s="706"/>
      <c r="I193" s="791"/>
    </row>
    <row r="194" spans="1:9">
      <c r="A194" s="707"/>
      <c r="B194" s="708"/>
      <c r="C194" s="695"/>
      <c r="D194" s="706"/>
      <c r="E194" s="706"/>
      <c r="I194" s="791"/>
    </row>
    <row r="195" spans="1:9">
      <c r="A195" s="225"/>
      <c r="B195" s="225"/>
      <c r="C195" s="695"/>
      <c r="D195" s="706"/>
      <c r="E195" s="706"/>
      <c r="I195" s="791"/>
    </row>
    <row r="196" spans="1:9">
      <c r="A196" s="225"/>
      <c r="B196" s="225"/>
      <c r="C196" s="695"/>
      <c r="D196" s="706"/>
      <c r="E196" s="706"/>
      <c r="I196" s="791"/>
    </row>
    <row r="197" spans="1:9">
      <c r="I197" s="791"/>
    </row>
    <row r="198" spans="1:9">
      <c r="I198" s="791"/>
    </row>
    <row r="199" spans="1:9">
      <c r="I199" s="791"/>
    </row>
    <row r="200" spans="1:9">
      <c r="I200" s="791"/>
    </row>
    <row r="201" spans="1:9">
      <c r="I201" s="791"/>
    </row>
    <row r="202" spans="1:9">
      <c r="I202" s="791"/>
    </row>
    <row r="203" spans="1:9">
      <c r="H203" s="407">
        <f>+D160+E160-F160</f>
        <v>381797.66000001039</v>
      </c>
    </row>
    <row r="204" spans="1:9">
      <c r="H204" s="813">
        <f>+G160-H203</f>
        <v>-4.3655745685100555E-9</v>
      </c>
    </row>
    <row r="205" spans="1:9">
      <c r="H205" s="813">
        <f>+G160-G164</f>
        <v>1.0011717677116394E-8</v>
      </c>
    </row>
    <row r="207" spans="1:9">
      <c r="H207" s="407">
        <f>+D160+E160-F160</f>
        <v>381797.66000001039</v>
      </c>
    </row>
    <row r="208" spans="1:9">
      <c r="H208" s="407">
        <f>+G160-H207</f>
        <v>-4.3655745685100555E-9</v>
      </c>
    </row>
    <row r="209" spans="8:8">
      <c r="H209" s="407">
        <f>+G160-G164</f>
        <v>1.0011717677116394E-8</v>
      </c>
    </row>
  </sheetData>
  <autoFilter ref="A1:G194"/>
  <printOptions horizontalCentered="1" gridLines="1" gridLinesSet="0"/>
  <pageMargins left="0.19685039370078741" right="0.19685039370078741" top="0.74803149606299213" bottom="0.31496062992125984" header="0.31496062992125984" footer="0.27559055118110237"/>
  <pageSetup scale="70" orientation="portrait" horizontalDpi="300" verticalDpi="300" r:id="rId1"/>
  <headerFooter alignWithMargins="0">
    <oddHeader xml:space="preserve">&amp;C INSTITUTO DE ACCESO A LA INFORMACION PUBLICA DEL D.F.
 LA MORENA #1151, COL CP 03020 MEXICO, D.F.
  RELACION POR CUENTA 
 AL 04 DE ENERO DE 2011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view="pageBreakPreview" zoomScale="106" zoomScaleNormal="106" zoomScaleSheetLayoutView="106" workbookViewId="0">
      <pane xSplit="3" ySplit="2" topLeftCell="D3" activePane="bottomRight" state="frozen"/>
      <selection activeCell="Q58" sqref="Q58"/>
      <selection pane="topRight" activeCell="Q58" sqref="Q58"/>
      <selection pane="bottomLeft" activeCell="Q58" sqref="Q58"/>
      <selection pane="bottomRight" activeCell="J4" sqref="J4"/>
    </sheetView>
  </sheetViews>
  <sheetFormatPr baseColWidth="10" defaultColWidth="9.1015625" defaultRowHeight="12.9"/>
  <cols>
    <col min="1" max="1" width="5.68359375" style="156" customWidth="1"/>
    <col min="2" max="2" width="5.89453125" style="154" customWidth="1"/>
    <col min="3" max="3" width="59.89453125" style="254" customWidth="1"/>
    <col min="4" max="4" width="12" style="255" customWidth="1"/>
    <col min="5" max="5" width="11.68359375" style="255" customWidth="1"/>
    <col min="6" max="6" width="11" style="255" customWidth="1"/>
    <col min="7" max="7" width="12.89453125" style="255" customWidth="1"/>
    <col min="8" max="8" width="12.41796875" style="185" customWidth="1"/>
    <col min="9" max="9" width="15" style="544" customWidth="1"/>
    <col min="10" max="10" width="13.68359375" style="545" customWidth="1"/>
    <col min="11" max="11" width="12" style="546" customWidth="1"/>
    <col min="12" max="12" width="11.1015625" style="546" customWidth="1"/>
    <col min="13" max="13" width="10.41796875" style="567" customWidth="1"/>
    <col min="14" max="14" width="11.1015625" style="567" customWidth="1"/>
    <col min="15" max="15" width="13.5234375" style="546" customWidth="1"/>
    <col min="16" max="16" width="12.5234375" style="546" customWidth="1"/>
    <col min="17" max="17" width="9.1015625" style="254" customWidth="1"/>
    <col min="18" max="18" width="23.5234375" style="254" customWidth="1"/>
    <col min="19" max="19" width="12.68359375" style="254" bestFit="1" customWidth="1"/>
    <col min="20" max="16384" width="9.1015625" style="254"/>
  </cols>
  <sheetData>
    <row r="1" spans="1:19">
      <c r="A1" s="340" t="s">
        <v>86</v>
      </c>
      <c r="B1" s="341" t="s">
        <v>87</v>
      </c>
      <c r="C1" s="132" t="s">
        <v>88</v>
      </c>
      <c r="D1" s="133" t="s">
        <v>274</v>
      </c>
      <c r="E1" s="749" t="s">
        <v>275</v>
      </c>
      <c r="F1" s="749" t="s">
        <v>276</v>
      </c>
      <c r="G1" s="135" t="s">
        <v>90</v>
      </c>
      <c r="H1" s="410" t="s">
        <v>753</v>
      </c>
      <c r="K1" s="546" t="s">
        <v>508</v>
      </c>
      <c r="L1" s="546" t="s">
        <v>509</v>
      </c>
      <c r="M1" s="546"/>
      <c r="N1" s="546"/>
      <c r="O1" s="546" t="s">
        <v>508</v>
      </c>
      <c r="P1" s="546" t="s">
        <v>509</v>
      </c>
    </row>
    <row r="2" spans="1:19" ht="12.6">
      <c r="A2" s="668">
        <f t="shared" ref="A2:A36" si="0">VALUE(MID(C2,11,4))</f>
        <v>0</v>
      </c>
      <c r="B2" s="669">
        <f t="shared" ref="B2:B36" si="1">VALUE(MID(C2,16,4))</f>
        <v>0</v>
      </c>
      <c r="C2" s="664" t="s">
        <v>255</v>
      </c>
      <c r="D2" s="165">
        <v>1262628.3999999994</v>
      </c>
      <c r="E2" s="165">
        <f>+E3+E10+E28+E34+E43+E124+E143+E155</f>
        <v>13253312.330000002</v>
      </c>
      <c r="F2" s="165">
        <f>+F3+F10+F28+F34+F43+F124+F143+F155</f>
        <v>12578320.840000004</v>
      </c>
      <c r="G2" s="165">
        <f>+G3+G10+G28+G34+G43+G124+G143+G155</f>
        <v>1937619.8899999997</v>
      </c>
      <c r="H2" s="410">
        <f>+E2-F2</f>
        <v>674991.48999999836</v>
      </c>
      <c r="I2" s="755">
        <v>1937619.8899999997</v>
      </c>
      <c r="J2" s="750">
        <f>+G2-I2</f>
        <v>0</v>
      </c>
      <c r="K2" s="547">
        <v>12693982.809999999</v>
      </c>
      <c r="L2" s="548">
        <v>12018991.32</v>
      </c>
      <c r="M2" s="549">
        <v>559329.52</v>
      </c>
      <c r="N2" s="549">
        <v>559329.52</v>
      </c>
      <c r="O2" s="550">
        <f t="shared" ref="O2:O10" si="2">+N2+K2</f>
        <v>13253312.329999998</v>
      </c>
      <c r="P2" s="548">
        <f t="shared" ref="P2:P10" si="3">+L2+M2</f>
        <v>12578320.84</v>
      </c>
      <c r="Q2" s="1"/>
      <c r="R2" s="1" t="s">
        <v>255</v>
      </c>
      <c r="S2" s="254" t="b">
        <f>R2=C2</f>
        <v>1</v>
      </c>
    </row>
    <row r="3" spans="1:19" ht="12.6">
      <c r="A3" s="668">
        <f t="shared" si="0"/>
        <v>0</v>
      </c>
      <c r="B3" s="669">
        <f t="shared" si="1"/>
        <v>0</v>
      </c>
      <c r="C3" s="665" t="s">
        <v>1150</v>
      </c>
      <c r="D3" s="748">
        <v>-339378.43999999994</v>
      </c>
      <c r="E3" s="748">
        <f>+E4</f>
        <v>267601.74</v>
      </c>
      <c r="F3" s="748">
        <f>+F4</f>
        <v>357290.95999999996</v>
      </c>
      <c r="G3" s="638">
        <f>+G4</f>
        <v>-429067.65999999992</v>
      </c>
      <c r="H3" s="410"/>
      <c r="I3" s="755">
        <v>-429067.65999999992</v>
      </c>
      <c r="J3" s="750">
        <f t="shared" ref="J3:J65" si="4">+G3-I3</f>
        <v>0</v>
      </c>
      <c r="K3" s="547">
        <v>267601.74</v>
      </c>
      <c r="L3" s="548">
        <v>357290.95999999996</v>
      </c>
      <c r="M3" s="549">
        <v>0</v>
      </c>
      <c r="N3" s="549">
        <v>0</v>
      </c>
      <c r="O3" s="550">
        <f t="shared" si="2"/>
        <v>267601.74</v>
      </c>
      <c r="P3" s="548">
        <f t="shared" si="3"/>
        <v>357290.95999999996</v>
      </c>
      <c r="Q3" s="1"/>
      <c r="R3" s="636" t="s">
        <v>1150</v>
      </c>
      <c r="S3" s="254" t="b">
        <f t="shared" ref="S3:S66" si="5">R3=C3</f>
        <v>1</v>
      </c>
    </row>
    <row r="4" spans="1:19" ht="12.6">
      <c r="A4" s="668">
        <f t="shared" si="0"/>
        <v>1001</v>
      </c>
      <c r="B4" s="669">
        <f t="shared" si="1"/>
        <v>0</v>
      </c>
      <c r="C4" s="666" t="s">
        <v>256</v>
      </c>
      <c r="D4" s="165">
        <v>-339378.43999999994</v>
      </c>
      <c r="E4" s="165">
        <f>SUM(E5:E9)</f>
        <v>267601.74</v>
      </c>
      <c r="F4" s="165">
        <f>SUM(F5:F9)</f>
        <v>357290.95999999996</v>
      </c>
      <c r="G4" s="165">
        <f>SUM(G5:G9)</f>
        <v>-429067.65999999992</v>
      </c>
      <c r="I4" s="755">
        <v>-429067.65999999992</v>
      </c>
      <c r="J4" s="750">
        <f t="shared" si="4"/>
        <v>0</v>
      </c>
      <c r="K4" s="547">
        <v>267601.74</v>
      </c>
      <c r="L4" s="548">
        <v>357290.95999999996</v>
      </c>
      <c r="M4" s="549">
        <v>0</v>
      </c>
      <c r="N4" s="549">
        <v>0</v>
      </c>
      <c r="O4" s="550">
        <f t="shared" si="2"/>
        <v>267601.74</v>
      </c>
      <c r="P4" s="548">
        <f t="shared" si="3"/>
        <v>357290.95999999996</v>
      </c>
      <c r="Q4" s="1"/>
      <c r="R4" s="636" t="s">
        <v>256</v>
      </c>
      <c r="S4" s="254" t="b">
        <f t="shared" si="5"/>
        <v>1</v>
      </c>
    </row>
    <row r="5" spans="1:19" ht="12.6">
      <c r="A5" s="668">
        <f t="shared" ref="A5" si="6">VALUE(MID(C5,11,4))</f>
        <v>1001</v>
      </c>
      <c r="B5" s="669">
        <f t="shared" ref="B5" si="7">VALUE(MID(C5,16,4))</f>
        <v>2111</v>
      </c>
      <c r="C5" s="667" t="s">
        <v>1627</v>
      </c>
      <c r="D5" s="165">
        <v>-174</v>
      </c>
      <c r="E5" s="165">
        <f>+O5</f>
        <v>0</v>
      </c>
      <c r="F5" s="165">
        <f t="shared" ref="E5:F9" si="8">+P5</f>
        <v>43.5</v>
      </c>
      <c r="G5" s="166">
        <f t="shared" ref="G5:G9" si="9">+D5+E5-F5</f>
        <v>-217.5</v>
      </c>
      <c r="H5" s="410"/>
      <c r="I5" s="755">
        <v>-217.5</v>
      </c>
      <c r="J5" s="750">
        <f t="shared" si="4"/>
        <v>0</v>
      </c>
      <c r="K5" s="547">
        <v>0</v>
      </c>
      <c r="L5" s="548">
        <v>43.5</v>
      </c>
      <c r="M5" s="549">
        <v>0</v>
      </c>
      <c r="N5" s="549">
        <v>0</v>
      </c>
      <c r="O5" s="550">
        <f t="shared" si="2"/>
        <v>0</v>
      </c>
      <c r="P5" s="548">
        <f t="shared" si="3"/>
        <v>43.5</v>
      </c>
      <c r="Q5" s="1"/>
      <c r="R5" s="636" t="s">
        <v>1627</v>
      </c>
      <c r="S5" s="254" t="b">
        <f t="shared" si="5"/>
        <v>1</v>
      </c>
    </row>
    <row r="6" spans="1:19" ht="12.6">
      <c r="A6" s="668">
        <f t="shared" ref="A6" si="10">VALUE(MID(C6,11,4))</f>
        <v>1001</v>
      </c>
      <c r="B6" s="669">
        <f t="shared" ref="B6" si="11">VALUE(MID(C6,16,4))</f>
        <v>2151</v>
      </c>
      <c r="C6" s="667" t="s">
        <v>1628</v>
      </c>
      <c r="D6" s="165">
        <v>-455.68</v>
      </c>
      <c r="E6" s="165">
        <f>+O6</f>
        <v>0</v>
      </c>
      <c r="F6" s="165">
        <f t="shared" si="8"/>
        <v>113.92</v>
      </c>
      <c r="G6" s="166">
        <f t="shared" si="9"/>
        <v>-569.6</v>
      </c>
      <c r="H6" s="410"/>
      <c r="I6" s="755">
        <v>-569.6</v>
      </c>
      <c r="J6" s="750">
        <f t="shared" si="4"/>
        <v>0</v>
      </c>
      <c r="K6" s="547">
        <v>0</v>
      </c>
      <c r="L6" s="548">
        <v>113.92</v>
      </c>
      <c r="M6" s="549">
        <v>0</v>
      </c>
      <c r="N6" s="549">
        <v>0</v>
      </c>
      <c r="O6" s="550">
        <f t="shared" si="2"/>
        <v>0</v>
      </c>
      <c r="P6" s="548">
        <f t="shared" si="3"/>
        <v>113.92</v>
      </c>
      <c r="Q6" s="1"/>
      <c r="R6" s="636" t="s">
        <v>1628</v>
      </c>
      <c r="S6" s="254" t="b">
        <f t="shared" si="5"/>
        <v>1</v>
      </c>
    </row>
    <row r="7" spans="1:19" ht="12.6">
      <c r="A7" s="668">
        <f t="shared" si="0"/>
        <v>1001</v>
      </c>
      <c r="B7" s="669">
        <f t="shared" si="1"/>
        <v>3331</v>
      </c>
      <c r="C7" s="667" t="s">
        <v>1629</v>
      </c>
      <c r="D7" s="165">
        <v>-525120.17999999993</v>
      </c>
      <c r="E7" s="165">
        <f>+O7</f>
        <v>0</v>
      </c>
      <c r="F7" s="165">
        <f t="shared" si="8"/>
        <v>331981.34999999998</v>
      </c>
      <c r="G7" s="166">
        <f t="shared" si="9"/>
        <v>-857101.52999999991</v>
      </c>
      <c r="H7" s="410"/>
      <c r="I7" s="755">
        <v>-857101.52999999991</v>
      </c>
      <c r="J7" s="750">
        <f t="shared" si="4"/>
        <v>0</v>
      </c>
      <c r="K7" s="547">
        <v>0</v>
      </c>
      <c r="L7" s="548">
        <v>331981.34999999998</v>
      </c>
      <c r="M7" s="549">
        <v>0</v>
      </c>
      <c r="N7" s="549">
        <v>0</v>
      </c>
      <c r="O7" s="550">
        <f t="shared" si="2"/>
        <v>0</v>
      </c>
      <c r="P7" s="548">
        <f t="shared" si="3"/>
        <v>331981.34999999998</v>
      </c>
      <c r="Q7" s="1"/>
      <c r="R7" s="636" t="s">
        <v>1629</v>
      </c>
      <c r="S7" s="254" t="b">
        <f t="shared" si="5"/>
        <v>1</v>
      </c>
    </row>
    <row r="8" spans="1:19" ht="12.6">
      <c r="A8" s="668">
        <f t="shared" ref="A8" si="12">VALUE(MID(C8,11,4))</f>
        <v>1001</v>
      </c>
      <c r="B8" s="669">
        <f t="shared" ref="B8" si="13">VALUE(MID(C8,16,4))</f>
        <v>3341</v>
      </c>
      <c r="C8" s="667" t="s">
        <v>841</v>
      </c>
      <c r="D8" s="165">
        <v>-81230.319999999992</v>
      </c>
      <c r="E8" s="165">
        <f>+O8</f>
        <v>0</v>
      </c>
      <c r="F8" s="165">
        <f t="shared" ref="F8" si="14">+P8</f>
        <v>25152.19</v>
      </c>
      <c r="G8" s="166">
        <f t="shared" ref="G8" si="15">+D8+E8-F8</f>
        <v>-106382.51</v>
      </c>
      <c r="H8" s="410"/>
      <c r="I8" s="755">
        <v>-106382.51</v>
      </c>
      <c r="J8" s="750">
        <f t="shared" si="4"/>
        <v>0</v>
      </c>
      <c r="K8" s="547">
        <v>0</v>
      </c>
      <c r="L8" s="548">
        <v>25152.19</v>
      </c>
      <c r="M8" s="549">
        <v>0</v>
      </c>
      <c r="N8" s="549">
        <v>0</v>
      </c>
      <c r="O8" s="550">
        <f t="shared" si="2"/>
        <v>0</v>
      </c>
      <c r="P8" s="548">
        <f t="shared" si="3"/>
        <v>25152.19</v>
      </c>
      <c r="Q8" s="1"/>
      <c r="R8" s="636" t="s">
        <v>841</v>
      </c>
      <c r="S8" s="254" t="b">
        <f t="shared" si="5"/>
        <v>1</v>
      </c>
    </row>
    <row r="9" spans="1:19" ht="12.6">
      <c r="A9" s="668">
        <f t="shared" ref="A9" si="16">VALUE(MID(C9,11,4))</f>
        <v>1001</v>
      </c>
      <c r="B9" s="669">
        <f t="shared" ref="B9" si="17">VALUE(MID(C9,16,4))</f>
        <v>3362</v>
      </c>
      <c r="C9" s="667" t="s">
        <v>1490</v>
      </c>
      <c r="D9" s="165">
        <v>267601.74</v>
      </c>
      <c r="E9" s="165">
        <f t="shared" si="8"/>
        <v>267601.74</v>
      </c>
      <c r="F9" s="165">
        <f t="shared" si="8"/>
        <v>0</v>
      </c>
      <c r="G9" s="166">
        <f t="shared" si="9"/>
        <v>535203.48</v>
      </c>
      <c r="H9" s="410"/>
      <c r="I9" s="755">
        <v>535203.48</v>
      </c>
      <c r="J9" s="750">
        <f t="shared" si="4"/>
        <v>0</v>
      </c>
      <c r="K9" s="547">
        <v>267601.74</v>
      </c>
      <c r="L9" s="548">
        <v>0</v>
      </c>
      <c r="M9" s="549">
        <v>0</v>
      </c>
      <c r="N9" s="549">
        <v>0</v>
      </c>
      <c r="O9" s="550">
        <f t="shared" si="2"/>
        <v>267601.74</v>
      </c>
      <c r="P9" s="548">
        <f t="shared" si="3"/>
        <v>0</v>
      </c>
      <c r="Q9" s="1"/>
      <c r="R9" s="636" t="s">
        <v>1490</v>
      </c>
      <c r="S9" s="254" t="b">
        <f t="shared" si="5"/>
        <v>1</v>
      </c>
    </row>
    <row r="10" spans="1:19" ht="12.6">
      <c r="A10" s="668">
        <f t="shared" si="0"/>
        <v>0</v>
      </c>
      <c r="B10" s="669">
        <f t="shared" si="1"/>
        <v>0</v>
      </c>
      <c r="C10" s="665" t="s">
        <v>1151</v>
      </c>
      <c r="D10" s="748">
        <v>1369751.16</v>
      </c>
      <c r="E10" s="748">
        <f>+E11+E16+E19</f>
        <v>740725.68</v>
      </c>
      <c r="F10" s="748">
        <f>+F11+F16+F19</f>
        <v>432861.89</v>
      </c>
      <c r="G10" s="638">
        <f>+G11+G16+G19</f>
        <v>1677614.95</v>
      </c>
      <c r="H10" s="410"/>
      <c r="I10" s="755">
        <v>1677614.95</v>
      </c>
      <c r="J10" s="750">
        <f t="shared" si="4"/>
        <v>0</v>
      </c>
      <c r="K10" s="547">
        <v>740725.67999999993</v>
      </c>
      <c r="L10" s="548">
        <v>432861.89</v>
      </c>
      <c r="M10" s="549">
        <v>0</v>
      </c>
      <c r="N10" s="549">
        <v>0</v>
      </c>
      <c r="O10" s="550">
        <f t="shared" si="2"/>
        <v>740725.67999999993</v>
      </c>
      <c r="P10" s="548">
        <f t="shared" si="3"/>
        <v>432861.89</v>
      </c>
      <c r="Q10" s="1"/>
      <c r="R10" s="636" t="s">
        <v>1151</v>
      </c>
      <c r="S10" s="254" t="b">
        <f t="shared" si="5"/>
        <v>1</v>
      </c>
    </row>
    <row r="11" spans="1:19" ht="12.6">
      <c r="A11" s="668">
        <f t="shared" si="0"/>
        <v>2001</v>
      </c>
      <c r="B11" s="669">
        <f t="shared" si="1"/>
        <v>0</v>
      </c>
      <c r="C11" s="666" t="s">
        <v>749</v>
      </c>
      <c r="D11" s="165">
        <v>1962400</v>
      </c>
      <c r="E11" s="165">
        <f>SUM(E12:E15)</f>
        <v>715600</v>
      </c>
      <c r="F11" s="165">
        <f>SUM(F12:F15)</f>
        <v>225000</v>
      </c>
      <c r="G11" s="165">
        <f>SUM(G12:G15)</f>
        <v>2453000</v>
      </c>
      <c r="H11" s="410"/>
      <c r="I11" s="755">
        <v>2453000</v>
      </c>
      <c r="J11" s="750">
        <f t="shared" si="4"/>
        <v>0</v>
      </c>
      <c r="K11" s="547">
        <v>715600</v>
      </c>
      <c r="L11" s="548">
        <v>225000</v>
      </c>
      <c r="M11" s="549">
        <v>0</v>
      </c>
      <c r="N11" s="549">
        <v>0</v>
      </c>
      <c r="O11" s="550">
        <f t="shared" ref="O11:O30" si="18">+N11+K11</f>
        <v>715600</v>
      </c>
      <c r="P11" s="548">
        <f t="shared" ref="P11:P30" si="19">+L11+M11</f>
        <v>225000</v>
      </c>
      <c r="Q11" s="1"/>
      <c r="R11" s="636" t="s">
        <v>749</v>
      </c>
      <c r="S11" s="254" t="b">
        <f t="shared" si="5"/>
        <v>1</v>
      </c>
    </row>
    <row r="12" spans="1:19" ht="12.6">
      <c r="A12" s="668">
        <f t="shared" ref="A12" si="20">VALUE(MID(C12,11,4))</f>
        <v>2001</v>
      </c>
      <c r="B12" s="669">
        <f t="shared" ref="B12" si="21">VALUE(MID(C12,16,4))</f>
        <v>3341</v>
      </c>
      <c r="C12" s="667" t="s">
        <v>1859</v>
      </c>
      <c r="D12" s="165">
        <v>120000</v>
      </c>
      <c r="E12" s="165">
        <f t="shared" ref="E12:F15" si="22">+O12</f>
        <v>60000</v>
      </c>
      <c r="F12" s="165">
        <f t="shared" si="22"/>
        <v>0</v>
      </c>
      <c r="G12" s="165">
        <f>+D12+E12-F12</f>
        <v>180000</v>
      </c>
      <c r="H12" s="410"/>
      <c r="I12" s="755">
        <v>180000</v>
      </c>
      <c r="J12" s="750">
        <f t="shared" si="4"/>
        <v>0</v>
      </c>
      <c r="K12" s="547">
        <v>60000</v>
      </c>
      <c r="L12" s="548">
        <v>0</v>
      </c>
      <c r="M12" s="549">
        <v>0</v>
      </c>
      <c r="N12" s="549">
        <v>0</v>
      </c>
      <c r="O12" s="550">
        <f t="shared" si="18"/>
        <v>60000</v>
      </c>
      <c r="P12" s="548">
        <f t="shared" si="19"/>
        <v>0</v>
      </c>
      <c r="Q12" s="1"/>
      <c r="R12" s="636" t="s">
        <v>1859</v>
      </c>
      <c r="S12" s="254" t="b">
        <f t="shared" si="5"/>
        <v>1</v>
      </c>
    </row>
    <row r="13" spans="1:19" ht="12.6">
      <c r="A13" s="668">
        <f>VALUE(MID(C13,11,4))</f>
        <v>2001</v>
      </c>
      <c r="B13" s="669">
        <f>VALUE(MID(C13,16,4))</f>
        <v>3362</v>
      </c>
      <c r="C13" s="667" t="s">
        <v>1051</v>
      </c>
      <c r="D13" s="165">
        <v>-20000</v>
      </c>
      <c r="E13" s="165">
        <f t="shared" si="22"/>
        <v>0</v>
      </c>
      <c r="F13" s="165">
        <f t="shared" si="22"/>
        <v>5000</v>
      </c>
      <c r="G13" s="165">
        <f>+D13+E13-F13</f>
        <v>-25000</v>
      </c>
      <c r="H13" s="410"/>
      <c r="I13" s="755">
        <v>-25000</v>
      </c>
      <c r="J13" s="750">
        <f t="shared" si="4"/>
        <v>0</v>
      </c>
      <c r="K13" s="547">
        <v>0</v>
      </c>
      <c r="L13" s="548">
        <v>5000</v>
      </c>
      <c r="M13" s="549">
        <v>0</v>
      </c>
      <c r="N13" s="549">
        <v>0</v>
      </c>
      <c r="O13" s="550">
        <f t="shared" si="18"/>
        <v>0</v>
      </c>
      <c r="P13" s="548">
        <f t="shared" si="19"/>
        <v>5000</v>
      </c>
      <c r="Q13" s="1"/>
      <c r="R13" s="636" t="s">
        <v>1051</v>
      </c>
      <c r="S13" s="254" t="b">
        <f t="shared" si="5"/>
        <v>1</v>
      </c>
    </row>
    <row r="14" spans="1:19" ht="12.6">
      <c r="A14" s="668">
        <f t="shared" si="0"/>
        <v>2001</v>
      </c>
      <c r="B14" s="669">
        <f t="shared" si="1"/>
        <v>3611</v>
      </c>
      <c r="C14" s="667" t="s">
        <v>257</v>
      </c>
      <c r="D14" s="165">
        <v>1702400</v>
      </c>
      <c r="E14" s="165">
        <f t="shared" si="22"/>
        <v>495600</v>
      </c>
      <c r="F14" s="165">
        <f t="shared" si="22"/>
        <v>220000</v>
      </c>
      <c r="G14" s="165">
        <f>+D14+E14-F14</f>
        <v>1978000</v>
      </c>
      <c r="H14" s="410"/>
      <c r="I14" s="755">
        <v>1978000</v>
      </c>
      <c r="J14" s="750">
        <f t="shared" si="4"/>
        <v>0</v>
      </c>
      <c r="K14" s="547">
        <v>495600</v>
      </c>
      <c r="L14" s="548">
        <v>220000</v>
      </c>
      <c r="M14" s="549">
        <v>0</v>
      </c>
      <c r="N14" s="549">
        <v>0</v>
      </c>
      <c r="O14" s="550">
        <f>+N14+K14</f>
        <v>495600</v>
      </c>
      <c r="P14" s="548">
        <f>+L14+M14</f>
        <v>220000</v>
      </c>
      <c r="Q14" s="1"/>
      <c r="R14" s="636" t="s">
        <v>257</v>
      </c>
      <c r="S14" s="254" t="b">
        <f t="shared" si="5"/>
        <v>1</v>
      </c>
    </row>
    <row r="15" spans="1:19" ht="12.6">
      <c r="A15" s="668">
        <f t="shared" ref="A15" si="23">VALUE(MID(C15,11,4))</f>
        <v>2001</v>
      </c>
      <c r="B15" s="669">
        <f t="shared" ref="B15" si="24">VALUE(MID(C15,16,4))</f>
        <v>3661</v>
      </c>
      <c r="C15" s="667" t="s">
        <v>1315</v>
      </c>
      <c r="D15" s="165">
        <v>160000</v>
      </c>
      <c r="E15" s="165">
        <f t="shared" si="22"/>
        <v>160000</v>
      </c>
      <c r="F15" s="165">
        <f t="shared" si="22"/>
        <v>0</v>
      </c>
      <c r="G15" s="165">
        <f>+D15+E15-F15</f>
        <v>320000</v>
      </c>
      <c r="H15" s="410"/>
      <c r="I15" s="755">
        <v>320000</v>
      </c>
      <c r="J15" s="750">
        <f t="shared" si="4"/>
        <v>0</v>
      </c>
      <c r="K15" s="547">
        <v>160000</v>
      </c>
      <c r="L15" s="548">
        <v>0</v>
      </c>
      <c r="M15" s="549">
        <v>0</v>
      </c>
      <c r="N15" s="549">
        <v>0</v>
      </c>
      <c r="O15" s="550">
        <f>+N15+K15</f>
        <v>160000</v>
      </c>
      <c r="P15" s="548">
        <f>+L15+M15</f>
        <v>0</v>
      </c>
      <c r="Q15" s="1"/>
      <c r="R15" s="636" t="s">
        <v>1315</v>
      </c>
      <c r="S15" s="254" t="b">
        <f t="shared" si="5"/>
        <v>1</v>
      </c>
    </row>
    <row r="16" spans="1:19" ht="12.6">
      <c r="A16" s="668">
        <f t="shared" si="0"/>
        <v>2002</v>
      </c>
      <c r="B16" s="669">
        <f t="shared" si="1"/>
        <v>0</v>
      </c>
      <c r="C16" s="666" t="s">
        <v>1630</v>
      </c>
      <c r="D16" s="165">
        <v>-476296</v>
      </c>
      <c r="E16" s="165">
        <f>SUM(E17:E18)</f>
        <v>0</v>
      </c>
      <c r="F16" s="165">
        <f>SUM(F17:F18)</f>
        <v>138148</v>
      </c>
      <c r="G16" s="165">
        <f>SUM(G17:G18)</f>
        <v>-614444</v>
      </c>
      <c r="H16" s="410"/>
      <c r="I16" s="755">
        <v>-614444</v>
      </c>
      <c r="J16" s="750">
        <f t="shared" si="4"/>
        <v>0</v>
      </c>
      <c r="K16" s="547">
        <v>0</v>
      </c>
      <c r="L16" s="548">
        <v>138148</v>
      </c>
      <c r="M16" s="549">
        <v>0</v>
      </c>
      <c r="N16" s="549">
        <v>0</v>
      </c>
      <c r="O16" s="550">
        <f t="shared" si="18"/>
        <v>0</v>
      </c>
      <c r="P16" s="548">
        <f t="shared" si="19"/>
        <v>138148</v>
      </c>
      <c r="Q16" s="1"/>
      <c r="R16" s="636" t="s">
        <v>1630</v>
      </c>
      <c r="S16" s="254" t="b">
        <f t="shared" si="5"/>
        <v>1</v>
      </c>
    </row>
    <row r="17" spans="1:19" ht="12.6">
      <c r="A17" s="668">
        <f t="shared" si="0"/>
        <v>2002</v>
      </c>
      <c r="B17" s="669">
        <f t="shared" si="1"/>
        <v>3362</v>
      </c>
      <c r="C17" s="667" t="s">
        <v>310</v>
      </c>
      <c r="D17" s="165">
        <v>-406296</v>
      </c>
      <c r="E17" s="165">
        <f>+O17</f>
        <v>0</v>
      </c>
      <c r="F17" s="165">
        <f>+P17</f>
        <v>103148</v>
      </c>
      <c r="G17" s="165">
        <f>+D17+E17-F17</f>
        <v>-509444</v>
      </c>
      <c r="H17" s="410"/>
      <c r="I17" s="755">
        <v>-509444</v>
      </c>
      <c r="J17" s="750">
        <f t="shared" si="4"/>
        <v>0</v>
      </c>
      <c r="K17" s="547">
        <v>0</v>
      </c>
      <c r="L17" s="548">
        <v>103148</v>
      </c>
      <c r="M17" s="549">
        <v>0</v>
      </c>
      <c r="N17" s="549">
        <v>0</v>
      </c>
      <c r="O17" s="550">
        <f t="shared" si="18"/>
        <v>0</v>
      </c>
      <c r="P17" s="548">
        <f t="shared" si="19"/>
        <v>103148</v>
      </c>
      <c r="Q17" s="1"/>
      <c r="R17" s="636" t="s">
        <v>310</v>
      </c>
      <c r="S17" s="254" t="b">
        <f t="shared" si="5"/>
        <v>1</v>
      </c>
    </row>
    <row r="18" spans="1:19" ht="12.6">
      <c r="A18" s="668">
        <f t="shared" ref="A18" si="25">VALUE(MID(C18,11,4))</f>
        <v>2002</v>
      </c>
      <c r="B18" s="669">
        <f t="shared" ref="B18" si="26">VALUE(MID(C18,16,4))</f>
        <v>5931</v>
      </c>
      <c r="C18" s="667" t="s">
        <v>1316</v>
      </c>
      <c r="D18" s="165">
        <v>-70000</v>
      </c>
      <c r="E18" s="165">
        <f>+O18</f>
        <v>0</v>
      </c>
      <c r="F18" s="165">
        <f>+P18</f>
        <v>35000</v>
      </c>
      <c r="G18" s="165">
        <f>+D18+E18-F18</f>
        <v>-105000</v>
      </c>
      <c r="H18" s="410"/>
      <c r="I18" s="755">
        <v>-105000</v>
      </c>
      <c r="J18" s="750">
        <f t="shared" si="4"/>
        <v>0</v>
      </c>
      <c r="K18" s="547">
        <v>0</v>
      </c>
      <c r="L18" s="548">
        <v>35000</v>
      </c>
      <c r="M18" s="549">
        <v>0</v>
      </c>
      <c r="N18" s="549">
        <v>0</v>
      </c>
      <c r="O18" s="550">
        <f>+N18+K18</f>
        <v>0</v>
      </c>
      <c r="P18" s="548">
        <f>+L18+M18</f>
        <v>35000</v>
      </c>
      <c r="Q18" s="1"/>
      <c r="R18" s="636" t="s">
        <v>1316</v>
      </c>
      <c r="S18" s="254" t="b">
        <f t="shared" si="5"/>
        <v>1</v>
      </c>
    </row>
    <row r="19" spans="1:19" ht="12.6">
      <c r="A19" s="668">
        <f t="shared" si="0"/>
        <v>2003</v>
      </c>
      <c r="B19" s="669">
        <f t="shared" si="1"/>
        <v>0</v>
      </c>
      <c r="C19" s="666" t="s">
        <v>1317</v>
      </c>
      <c r="D19" s="165">
        <v>-116352.84000000001</v>
      </c>
      <c r="E19" s="165">
        <f>SUM(E20:E27)</f>
        <v>25125.68</v>
      </c>
      <c r="F19" s="165">
        <f>SUM(F20:F27)</f>
        <v>69713.89</v>
      </c>
      <c r="G19" s="165">
        <f>SUM(G20:G27)</f>
        <v>-160941.04999999999</v>
      </c>
      <c r="H19" s="410"/>
      <c r="I19" s="755">
        <v>-160941.04999999999</v>
      </c>
      <c r="J19" s="750">
        <f t="shared" si="4"/>
        <v>0</v>
      </c>
      <c r="K19" s="547">
        <v>25125.68</v>
      </c>
      <c r="L19" s="548">
        <v>69713.89</v>
      </c>
      <c r="M19" s="549">
        <v>0</v>
      </c>
      <c r="N19" s="549">
        <v>0</v>
      </c>
      <c r="O19" s="550">
        <f t="shared" si="18"/>
        <v>25125.68</v>
      </c>
      <c r="P19" s="548">
        <f t="shared" si="19"/>
        <v>69713.89</v>
      </c>
      <c r="Q19" s="1"/>
      <c r="R19" s="636" t="s">
        <v>1317</v>
      </c>
      <c r="S19" s="254" t="b">
        <f t="shared" si="5"/>
        <v>1</v>
      </c>
    </row>
    <row r="20" spans="1:19" ht="12.6">
      <c r="A20" s="668">
        <f t="shared" ref="A20:A27" si="27">VALUE(MID(C20,11,4))</f>
        <v>2003</v>
      </c>
      <c r="B20" s="669">
        <f t="shared" ref="B20:B27" si="28">VALUE(MID(C20,16,4))</f>
        <v>2141</v>
      </c>
      <c r="C20" s="667" t="s">
        <v>1318</v>
      </c>
      <c r="D20" s="165">
        <v>-60585.400000000009</v>
      </c>
      <c r="E20" s="165">
        <f t="shared" ref="E20:F27" si="29">+O20</f>
        <v>0</v>
      </c>
      <c r="F20" s="165">
        <f t="shared" si="29"/>
        <v>10333.51</v>
      </c>
      <c r="G20" s="165">
        <f t="shared" ref="G20:G27" si="30">+D20+E20-F20</f>
        <v>-70918.91</v>
      </c>
      <c r="H20" s="814"/>
      <c r="I20" s="755">
        <v>-70918.91</v>
      </c>
      <c r="J20" s="750">
        <f t="shared" si="4"/>
        <v>0</v>
      </c>
      <c r="K20" s="547">
        <v>0</v>
      </c>
      <c r="L20" s="548">
        <v>10333.51</v>
      </c>
      <c r="M20" s="549">
        <v>0</v>
      </c>
      <c r="N20" s="549">
        <v>0</v>
      </c>
      <c r="O20" s="550">
        <f t="shared" ref="O20:O28" si="31">+N20+K20</f>
        <v>0</v>
      </c>
      <c r="P20" s="548">
        <f t="shared" ref="P20:P28" si="32">+L20+M20</f>
        <v>10333.51</v>
      </c>
      <c r="Q20" s="1"/>
      <c r="R20" s="636" t="s">
        <v>1318</v>
      </c>
      <c r="S20" s="254" t="b">
        <f t="shared" si="5"/>
        <v>1</v>
      </c>
    </row>
    <row r="21" spans="1:19" ht="12.6">
      <c r="A21" s="668">
        <f t="shared" si="27"/>
        <v>2003</v>
      </c>
      <c r="B21" s="669">
        <f t="shared" si="28"/>
        <v>2151</v>
      </c>
      <c r="C21" s="667" t="s">
        <v>1319</v>
      </c>
      <c r="D21" s="165">
        <v>-1320</v>
      </c>
      <c r="E21" s="165">
        <f t="shared" si="29"/>
        <v>0</v>
      </c>
      <c r="F21" s="165">
        <f t="shared" si="29"/>
        <v>330</v>
      </c>
      <c r="G21" s="165">
        <f t="shared" si="30"/>
        <v>-1650</v>
      </c>
      <c r="H21" s="814"/>
      <c r="I21" s="755">
        <v>-1650</v>
      </c>
      <c r="J21" s="750">
        <f t="shared" si="4"/>
        <v>0</v>
      </c>
      <c r="K21" s="547">
        <v>0</v>
      </c>
      <c r="L21" s="548">
        <v>330</v>
      </c>
      <c r="M21" s="549">
        <v>0</v>
      </c>
      <c r="N21" s="549">
        <v>0</v>
      </c>
      <c r="O21" s="550">
        <f t="shared" si="31"/>
        <v>0</v>
      </c>
      <c r="P21" s="548">
        <f t="shared" si="32"/>
        <v>330</v>
      </c>
      <c r="Q21" s="1"/>
      <c r="R21" s="636" t="s">
        <v>1319</v>
      </c>
      <c r="S21" s="254" t="b">
        <f t="shared" si="5"/>
        <v>1</v>
      </c>
    </row>
    <row r="22" spans="1:19" ht="12.6">
      <c r="A22" s="668">
        <f t="shared" ref="A22" si="33">VALUE(MID(C22,11,4))</f>
        <v>2003</v>
      </c>
      <c r="B22" s="669">
        <f t="shared" ref="B22" si="34">VALUE(MID(C22,16,4))</f>
        <v>2941</v>
      </c>
      <c r="C22" s="667" t="s">
        <v>1785</v>
      </c>
      <c r="D22" s="165">
        <v>57754.080000000002</v>
      </c>
      <c r="E22" s="165">
        <f t="shared" si="29"/>
        <v>9625.68</v>
      </c>
      <c r="F22" s="165">
        <f t="shared" si="29"/>
        <v>0</v>
      </c>
      <c r="G22" s="165">
        <f t="shared" si="30"/>
        <v>67379.760000000009</v>
      </c>
      <c r="H22" s="814"/>
      <c r="I22" s="755">
        <v>67379.760000000009</v>
      </c>
      <c r="J22" s="750">
        <f t="shared" si="4"/>
        <v>0</v>
      </c>
      <c r="K22" s="547">
        <v>9625.68</v>
      </c>
      <c r="L22" s="548">
        <v>0</v>
      </c>
      <c r="M22" s="549">
        <v>0</v>
      </c>
      <c r="N22" s="549">
        <v>0</v>
      </c>
      <c r="O22" s="550">
        <f t="shared" si="31"/>
        <v>9625.68</v>
      </c>
      <c r="P22" s="548">
        <f t="shared" si="32"/>
        <v>0</v>
      </c>
      <c r="Q22" s="1"/>
      <c r="R22" s="636" t="s">
        <v>1785</v>
      </c>
      <c r="S22" s="254" t="b">
        <f t="shared" si="5"/>
        <v>1</v>
      </c>
    </row>
    <row r="23" spans="1:19" ht="12.6">
      <c r="A23" s="668">
        <f t="shared" si="27"/>
        <v>2003</v>
      </c>
      <c r="B23" s="669">
        <f t="shared" si="28"/>
        <v>3161</v>
      </c>
      <c r="C23" s="667" t="s">
        <v>1320</v>
      </c>
      <c r="D23" s="165">
        <v>-16668</v>
      </c>
      <c r="E23" s="165">
        <f t="shared" si="29"/>
        <v>0</v>
      </c>
      <c r="F23" s="165">
        <f t="shared" si="29"/>
        <v>4167</v>
      </c>
      <c r="G23" s="165">
        <f t="shared" si="30"/>
        <v>-20835</v>
      </c>
      <c r="H23" s="814"/>
      <c r="I23" s="755">
        <v>-20835</v>
      </c>
      <c r="J23" s="750">
        <f t="shared" si="4"/>
        <v>0</v>
      </c>
      <c r="K23" s="547">
        <v>0</v>
      </c>
      <c r="L23" s="548">
        <v>4167</v>
      </c>
      <c r="M23" s="549">
        <v>0</v>
      </c>
      <c r="N23" s="549">
        <v>0</v>
      </c>
      <c r="O23" s="550">
        <f t="shared" si="31"/>
        <v>0</v>
      </c>
      <c r="P23" s="548">
        <f t="shared" si="32"/>
        <v>4167</v>
      </c>
      <c r="Q23" s="1"/>
      <c r="R23" s="636" t="s">
        <v>1320</v>
      </c>
      <c r="S23" s="254" t="b">
        <f t="shared" si="5"/>
        <v>1</v>
      </c>
    </row>
    <row r="24" spans="1:19" ht="12.6">
      <c r="A24" s="668">
        <f t="shared" si="27"/>
        <v>2003</v>
      </c>
      <c r="B24" s="669">
        <f t="shared" si="28"/>
        <v>3171</v>
      </c>
      <c r="C24" s="667" t="s">
        <v>1321</v>
      </c>
      <c r="D24" s="165">
        <v>0</v>
      </c>
      <c r="E24" s="165">
        <f t="shared" si="29"/>
        <v>0</v>
      </c>
      <c r="F24" s="165">
        <f t="shared" si="29"/>
        <v>0</v>
      </c>
      <c r="G24" s="165">
        <f t="shared" si="30"/>
        <v>0</v>
      </c>
      <c r="H24" s="814"/>
      <c r="I24" s="755">
        <v>0</v>
      </c>
      <c r="J24" s="750">
        <f t="shared" si="4"/>
        <v>0</v>
      </c>
      <c r="K24" s="547">
        <v>0</v>
      </c>
      <c r="L24" s="548">
        <v>0</v>
      </c>
      <c r="M24" s="549">
        <v>0</v>
      </c>
      <c r="N24" s="549">
        <v>0</v>
      </c>
      <c r="O24" s="550">
        <f t="shared" si="31"/>
        <v>0</v>
      </c>
      <c r="P24" s="548">
        <f t="shared" si="32"/>
        <v>0</v>
      </c>
      <c r="Q24" s="1"/>
      <c r="R24" s="636" t="s">
        <v>1321</v>
      </c>
      <c r="S24" s="254" t="b">
        <f t="shared" si="5"/>
        <v>1</v>
      </c>
    </row>
    <row r="25" spans="1:19" ht="12.6">
      <c r="A25" s="668">
        <f t="shared" si="27"/>
        <v>2003</v>
      </c>
      <c r="B25" s="669">
        <f t="shared" si="28"/>
        <v>3521</v>
      </c>
      <c r="C25" s="667" t="s">
        <v>1322</v>
      </c>
      <c r="D25" s="165">
        <v>-96535.92</v>
      </c>
      <c r="E25" s="165">
        <f t="shared" si="29"/>
        <v>0</v>
      </c>
      <c r="F25" s="165">
        <f t="shared" si="29"/>
        <v>24133.98</v>
      </c>
      <c r="G25" s="165">
        <f t="shared" si="30"/>
        <v>-120669.9</v>
      </c>
      <c r="H25" s="814"/>
      <c r="I25" s="755">
        <v>-120669.9</v>
      </c>
      <c r="J25" s="750">
        <f t="shared" si="4"/>
        <v>0</v>
      </c>
      <c r="K25" s="547">
        <v>0</v>
      </c>
      <c r="L25" s="548">
        <v>24133.98</v>
      </c>
      <c r="M25" s="549">
        <v>0</v>
      </c>
      <c r="N25" s="549">
        <v>0</v>
      </c>
      <c r="O25" s="550">
        <f t="shared" si="31"/>
        <v>0</v>
      </c>
      <c r="P25" s="548">
        <f t="shared" si="32"/>
        <v>24133.98</v>
      </c>
      <c r="Q25" s="1"/>
      <c r="R25" s="636" t="s">
        <v>1322</v>
      </c>
      <c r="S25" s="254" t="b">
        <f t="shared" si="5"/>
        <v>1</v>
      </c>
    </row>
    <row r="26" spans="1:19" ht="12.6">
      <c r="A26" s="668">
        <f t="shared" si="27"/>
        <v>2003</v>
      </c>
      <c r="B26" s="669">
        <f t="shared" si="28"/>
        <v>3691</v>
      </c>
      <c r="C26" s="667" t="s">
        <v>1323</v>
      </c>
      <c r="D26" s="165">
        <v>0</v>
      </c>
      <c r="E26" s="165">
        <f t="shared" si="29"/>
        <v>0</v>
      </c>
      <c r="F26" s="165">
        <f t="shared" si="29"/>
        <v>0</v>
      </c>
      <c r="G26" s="165">
        <f t="shared" si="30"/>
        <v>0</v>
      </c>
      <c r="H26" s="814"/>
      <c r="I26" s="755">
        <v>0</v>
      </c>
      <c r="J26" s="750">
        <f t="shared" si="4"/>
        <v>0</v>
      </c>
      <c r="K26" s="547">
        <v>0</v>
      </c>
      <c r="L26" s="548">
        <v>0</v>
      </c>
      <c r="M26" s="549">
        <v>0</v>
      </c>
      <c r="N26" s="549">
        <v>0</v>
      </c>
      <c r="O26" s="550">
        <f t="shared" si="31"/>
        <v>0</v>
      </c>
      <c r="P26" s="548">
        <f t="shared" si="32"/>
        <v>0</v>
      </c>
      <c r="Q26" s="1"/>
      <c r="R26" s="636" t="s">
        <v>1323</v>
      </c>
      <c r="S26" s="254" t="b">
        <f t="shared" si="5"/>
        <v>1</v>
      </c>
    </row>
    <row r="27" spans="1:19" ht="12.6">
      <c r="A27" s="668">
        <f t="shared" si="27"/>
        <v>2003</v>
      </c>
      <c r="B27" s="669">
        <f t="shared" si="28"/>
        <v>5971</v>
      </c>
      <c r="C27" s="667" t="s">
        <v>1631</v>
      </c>
      <c r="D27" s="165">
        <v>1002.3999999999942</v>
      </c>
      <c r="E27" s="165">
        <f t="shared" si="29"/>
        <v>15500</v>
      </c>
      <c r="F27" s="165">
        <f t="shared" si="29"/>
        <v>30749.4</v>
      </c>
      <c r="G27" s="165">
        <f t="shared" si="30"/>
        <v>-14247.000000000007</v>
      </c>
      <c r="H27" s="814"/>
      <c r="I27" s="755">
        <v>-14247.000000000007</v>
      </c>
      <c r="J27" s="750">
        <f t="shared" si="4"/>
        <v>0</v>
      </c>
      <c r="K27" s="547">
        <v>15500</v>
      </c>
      <c r="L27" s="548">
        <v>30749.4</v>
      </c>
      <c r="M27" s="549">
        <v>0</v>
      </c>
      <c r="N27" s="549">
        <v>0</v>
      </c>
      <c r="O27" s="550">
        <f t="shared" si="31"/>
        <v>15500</v>
      </c>
      <c r="P27" s="548">
        <f t="shared" si="32"/>
        <v>30749.4</v>
      </c>
      <c r="Q27" s="1"/>
      <c r="R27" s="636" t="s">
        <v>1631</v>
      </c>
      <c r="S27" s="254" t="b">
        <f t="shared" si="5"/>
        <v>1</v>
      </c>
    </row>
    <row r="28" spans="1:19" ht="12.6">
      <c r="A28" s="668">
        <f t="shared" ref="A28" si="35">VALUE(MID(C28,11,4))</f>
        <v>0</v>
      </c>
      <c r="B28" s="669">
        <f t="shared" ref="B28" si="36">VALUE(MID(C28,16,4))</f>
        <v>0</v>
      </c>
      <c r="C28" s="665" t="s">
        <v>1152</v>
      </c>
      <c r="D28" s="748">
        <v>-282606.07999999996</v>
      </c>
      <c r="E28" s="748">
        <f>+E29</f>
        <v>264634.26</v>
      </c>
      <c r="F28" s="748">
        <f>+F29</f>
        <v>339960.02</v>
      </c>
      <c r="G28" s="638">
        <f>+G29</f>
        <v>-357931.83999999997</v>
      </c>
      <c r="H28" s="814"/>
      <c r="I28" s="755">
        <v>-357931.83999999997</v>
      </c>
      <c r="J28" s="750">
        <f t="shared" si="4"/>
        <v>0</v>
      </c>
      <c r="K28" s="547">
        <v>264634.26</v>
      </c>
      <c r="L28" s="548">
        <v>339960.02</v>
      </c>
      <c r="M28" s="549">
        <v>0</v>
      </c>
      <c r="N28" s="549">
        <v>0</v>
      </c>
      <c r="O28" s="550">
        <f t="shared" si="31"/>
        <v>264634.26</v>
      </c>
      <c r="P28" s="548">
        <f t="shared" si="32"/>
        <v>339960.02</v>
      </c>
      <c r="Q28" s="1"/>
      <c r="R28" s="636" t="s">
        <v>1152</v>
      </c>
      <c r="S28" s="254" t="b">
        <f t="shared" si="5"/>
        <v>1</v>
      </c>
    </row>
    <row r="29" spans="1:19" ht="12.6">
      <c r="A29" s="668">
        <f t="shared" si="0"/>
        <v>3001</v>
      </c>
      <c r="B29" s="669">
        <f t="shared" si="1"/>
        <v>0</v>
      </c>
      <c r="C29" s="666" t="s">
        <v>1324</v>
      </c>
      <c r="D29" s="165">
        <v>-282606.07999999996</v>
      </c>
      <c r="E29" s="165">
        <f>SUM(E30:E33)</f>
        <v>264634.26</v>
      </c>
      <c r="F29" s="165">
        <f>SUM(F30:F33)</f>
        <v>339960.02</v>
      </c>
      <c r="G29" s="165">
        <f>SUM(G30:G33)</f>
        <v>-357931.83999999997</v>
      </c>
      <c r="H29" s="410"/>
      <c r="I29" s="755">
        <v>-357931.83999999997</v>
      </c>
      <c r="J29" s="750">
        <f t="shared" si="4"/>
        <v>0</v>
      </c>
      <c r="K29" s="547">
        <v>264634.26</v>
      </c>
      <c r="L29" s="548">
        <v>339960.02</v>
      </c>
      <c r="M29" s="549">
        <v>0</v>
      </c>
      <c r="N29" s="549">
        <v>0</v>
      </c>
      <c r="O29" s="550">
        <f t="shared" si="18"/>
        <v>264634.26</v>
      </c>
      <c r="P29" s="548">
        <f t="shared" si="19"/>
        <v>339960.02</v>
      </c>
      <c r="Q29" s="1"/>
      <c r="R29" s="636" t="s">
        <v>1324</v>
      </c>
      <c r="S29" s="254" t="b">
        <f t="shared" si="5"/>
        <v>1</v>
      </c>
    </row>
    <row r="30" spans="1:19" ht="12.6">
      <c r="A30" s="668">
        <f t="shared" ref="A30" si="37">VALUE(MID(C30,11,4))</f>
        <v>3001</v>
      </c>
      <c r="B30" s="669">
        <f t="shared" ref="B30" si="38">VALUE(MID(C30,16,4))</f>
        <v>3171</v>
      </c>
      <c r="C30" s="667" t="s">
        <v>1491</v>
      </c>
      <c r="D30" s="165">
        <v>37393.899999999994</v>
      </c>
      <c r="E30" s="165">
        <f t="shared" ref="E30" si="39">+O30</f>
        <v>4674.24</v>
      </c>
      <c r="F30" s="165">
        <f t="shared" ref="F30" si="40">+P30</f>
        <v>0.02</v>
      </c>
      <c r="G30" s="165">
        <f t="shared" ref="G30" si="41">+D30+E30-F30</f>
        <v>42068.119999999995</v>
      </c>
      <c r="H30" s="410"/>
      <c r="I30" s="755">
        <v>42068.119999999995</v>
      </c>
      <c r="J30" s="750">
        <f t="shared" si="4"/>
        <v>0</v>
      </c>
      <c r="K30" s="547">
        <v>4674.24</v>
      </c>
      <c r="L30" s="548">
        <v>0.02</v>
      </c>
      <c r="M30" s="549">
        <v>0</v>
      </c>
      <c r="N30" s="549">
        <v>0</v>
      </c>
      <c r="O30" s="550">
        <f t="shared" si="18"/>
        <v>4674.24</v>
      </c>
      <c r="P30" s="548">
        <f t="shared" si="19"/>
        <v>0.02</v>
      </c>
      <c r="Q30" s="1"/>
      <c r="R30" s="636" t="s">
        <v>1491</v>
      </c>
      <c r="S30" s="254" t="b">
        <f t="shared" si="5"/>
        <v>1</v>
      </c>
    </row>
    <row r="31" spans="1:19" ht="12.6">
      <c r="A31" s="668">
        <f t="shared" ref="A31" si="42">VALUE(MID(C31,11,4))</f>
        <v>3001</v>
      </c>
      <c r="B31" s="669">
        <f t="shared" ref="B31" si="43">VALUE(MID(C31,16,4))</f>
        <v>3351</v>
      </c>
      <c r="C31" s="667" t="s">
        <v>1325</v>
      </c>
      <c r="D31" s="165">
        <v>-512600</v>
      </c>
      <c r="E31" s="165">
        <f t="shared" ref="E31:F32" si="44">+O31</f>
        <v>0</v>
      </c>
      <c r="F31" s="165">
        <f t="shared" si="44"/>
        <v>272600</v>
      </c>
      <c r="G31" s="165">
        <f t="shared" ref="G31:G33" si="45">+D31+E31-F31</f>
        <v>-785200</v>
      </c>
      <c r="H31" s="410"/>
      <c r="I31" s="755">
        <v>-785200</v>
      </c>
      <c r="J31" s="750">
        <f t="shared" si="4"/>
        <v>0</v>
      </c>
      <c r="K31" s="547">
        <v>0</v>
      </c>
      <c r="L31" s="548">
        <v>272600</v>
      </c>
      <c r="M31" s="549">
        <v>0</v>
      </c>
      <c r="N31" s="549">
        <v>0</v>
      </c>
      <c r="O31" s="550">
        <f t="shared" ref="O31:O34" si="46">+N31+K31</f>
        <v>0</v>
      </c>
      <c r="P31" s="548">
        <f t="shared" ref="P31:P34" si="47">+L31+M31</f>
        <v>272600</v>
      </c>
      <c r="Q31" s="1"/>
      <c r="R31" s="636" t="s">
        <v>1325</v>
      </c>
      <c r="S31" s="254" t="b">
        <f t="shared" si="5"/>
        <v>1</v>
      </c>
    </row>
    <row r="32" spans="1:19" ht="12.6">
      <c r="A32" s="668">
        <f t="shared" ref="A32" si="48">VALUE(MID(C32,11,4))</f>
        <v>3001</v>
      </c>
      <c r="B32" s="669">
        <f t="shared" ref="B32" si="49">VALUE(MID(C32,16,4))</f>
        <v>3362</v>
      </c>
      <c r="C32" s="667" t="s">
        <v>1860</v>
      </c>
      <c r="D32" s="165">
        <v>327320.02</v>
      </c>
      <c r="E32" s="165">
        <f t="shared" si="44"/>
        <v>259960.02</v>
      </c>
      <c r="F32" s="165">
        <f t="shared" si="44"/>
        <v>0</v>
      </c>
      <c r="G32" s="165">
        <f t="shared" si="45"/>
        <v>587280.04</v>
      </c>
      <c r="H32" s="410"/>
      <c r="I32" s="755">
        <v>587280.04</v>
      </c>
      <c r="J32" s="750">
        <f t="shared" si="4"/>
        <v>0</v>
      </c>
      <c r="K32" s="547">
        <v>259960.02</v>
      </c>
      <c r="L32" s="548">
        <v>0</v>
      </c>
      <c r="M32" s="549">
        <v>0</v>
      </c>
      <c r="N32" s="549">
        <v>0</v>
      </c>
      <c r="O32" s="550">
        <f t="shared" si="46"/>
        <v>259960.02</v>
      </c>
      <c r="P32" s="548">
        <f t="shared" si="47"/>
        <v>0</v>
      </c>
      <c r="Q32" s="1"/>
      <c r="R32" s="636" t="s">
        <v>1860</v>
      </c>
      <c r="S32" s="254" t="b">
        <f t="shared" si="5"/>
        <v>1</v>
      </c>
    </row>
    <row r="33" spans="1:19" ht="12.6">
      <c r="A33" s="668">
        <f t="shared" ref="A33" si="50">VALUE(MID(C33,11,4))</f>
        <v>3001</v>
      </c>
      <c r="B33" s="669">
        <f t="shared" ref="B33" si="51">VALUE(MID(C33,16,4))</f>
        <v>3391</v>
      </c>
      <c r="C33" s="667" t="s">
        <v>1492</v>
      </c>
      <c r="D33" s="165">
        <v>-134720</v>
      </c>
      <c r="E33" s="165">
        <f t="shared" ref="E33" si="52">+O33</f>
        <v>0</v>
      </c>
      <c r="F33" s="165">
        <f t="shared" ref="F33" si="53">+P33</f>
        <v>67360</v>
      </c>
      <c r="G33" s="165">
        <f t="shared" si="45"/>
        <v>-202080</v>
      </c>
      <c r="H33" s="410"/>
      <c r="I33" s="755">
        <v>-202080</v>
      </c>
      <c r="J33" s="750">
        <f t="shared" si="4"/>
        <v>0</v>
      </c>
      <c r="K33" s="547">
        <v>0</v>
      </c>
      <c r="L33" s="548">
        <v>67360</v>
      </c>
      <c r="M33" s="549">
        <v>0</v>
      </c>
      <c r="N33" s="549">
        <v>0</v>
      </c>
      <c r="O33" s="550">
        <f t="shared" si="46"/>
        <v>0</v>
      </c>
      <c r="P33" s="548">
        <f t="shared" si="47"/>
        <v>67360</v>
      </c>
      <c r="Q33" s="1"/>
      <c r="R33" s="636" t="s">
        <v>1492</v>
      </c>
      <c r="S33" s="254" t="b">
        <f t="shared" si="5"/>
        <v>1</v>
      </c>
    </row>
    <row r="34" spans="1:19" ht="12.6">
      <c r="A34" s="668">
        <f t="shared" si="0"/>
        <v>0</v>
      </c>
      <c r="B34" s="669">
        <f t="shared" si="1"/>
        <v>0</v>
      </c>
      <c r="C34" s="665" t="s">
        <v>258</v>
      </c>
      <c r="D34" s="748">
        <v>-1607740.38</v>
      </c>
      <c r="E34" s="748">
        <f>+E35</f>
        <v>70436.28</v>
      </c>
      <c r="F34" s="748">
        <f>+F35</f>
        <v>1094321.4099999999</v>
      </c>
      <c r="G34" s="638">
        <f>+G35</f>
        <v>-2631625.5099999998</v>
      </c>
      <c r="H34" s="410"/>
      <c r="I34" s="755">
        <v>-2631625.5099999998</v>
      </c>
      <c r="J34" s="750">
        <f t="shared" si="4"/>
        <v>0</v>
      </c>
      <c r="K34" s="547">
        <v>70436.28</v>
      </c>
      <c r="L34" s="548">
        <v>1094321.4099999999</v>
      </c>
      <c r="M34" s="549">
        <v>0</v>
      </c>
      <c r="N34" s="549">
        <v>0</v>
      </c>
      <c r="O34" s="550">
        <f t="shared" si="46"/>
        <v>70436.28</v>
      </c>
      <c r="P34" s="548">
        <f t="shared" si="47"/>
        <v>1094321.4099999999</v>
      </c>
      <c r="Q34" s="1"/>
      <c r="R34" s="636" t="s">
        <v>258</v>
      </c>
      <c r="S34" s="254" t="b">
        <f t="shared" si="5"/>
        <v>1</v>
      </c>
    </row>
    <row r="35" spans="1:19" ht="12.6">
      <c r="A35" s="668">
        <f t="shared" si="0"/>
        <v>4001</v>
      </c>
      <c r="B35" s="669">
        <f t="shared" si="1"/>
        <v>0</v>
      </c>
      <c r="C35" s="666" t="s">
        <v>1326</v>
      </c>
      <c r="D35" s="165">
        <v>-1607740.38</v>
      </c>
      <c r="E35" s="165">
        <f>SUM(E36:E42)</f>
        <v>70436.28</v>
      </c>
      <c r="F35" s="165">
        <f>SUM(F36:F42)</f>
        <v>1094321.4099999999</v>
      </c>
      <c r="G35" s="165">
        <f>SUM(G36:G42)</f>
        <v>-2631625.5099999998</v>
      </c>
      <c r="H35" s="410"/>
      <c r="I35" s="755">
        <v>-2631625.5099999998</v>
      </c>
      <c r="J35" s="750">
        <f t="shared" si="4"/>
        <v>0</v>
      </c>
      <c r="K35" s="547">
        <v>70436.28</v>
      </c>
      <c r="L35" s="548">
        <v>1094321.4099999999</v>
      </c>
      <c r="M35" s="549">
        <v>0</v>
      </c>
      <c r="N35" s="549">
        <v>0</v>
      </c>
      <c r="O35" s="550">
        <f t="shared" ref="O35:O42" si="54">+N35+K35</f>
        <v>70436.28</v>
      </c>
      <c r="P35" s="548">
        <f t="shared" ref="P35:P42" si="55">+L35+M35</f>
        <v>1094321.4099999999</v>
      </c>
      <c r="Q35" s="1"/>
      <c r="R35" s="636" t="s">
        <v>1326</v>
      </c>
      <c r="S35" s="254" t="b">
        <f t="shared" si="5"/>
        <v>1</v>
      </c>
    </row>
    <row r="36" spans="1:19" ht="12.6">
      <c r="A36" s="668">
        <f t="shared" si="0"/>
        <v>4001</v>
      </c>
      <c r="B36" s="669">
        <f t="shared" si="1"/>
        <v>2941</v>
      </c>
      <c r="C36" s="667" t="s">
        <v>259</v>
      </c>
      <c r="D36" s="165">
        <v>-334.88</v>
      </c>
      <c r="E36" s="165">
        <f t="shared" ref="E36:E42" si="56">+O36</f>
        <v>0</v>
      </c>
      <c r="F36" s="165">
        <f t="shared" ref="F36:F42" si="57">+P36</f>
        <v>334.88</v>
      </c>
      <c r="G36" s="165">
        <f>+D36+E36-F36</f>
        <v>-669.76</v>
      </c>
      <c r="H36" s="410"/>
      <c r="I36" s="755">
        <v>-669.76</v>
      </c>
      <c r="J36" s="750">
        <f t="shared" si="4"/>
        <v>0</v>
      </c>
      <c r="K36" s="547">
        <v>0</v>
      </c>
      <c r="L36" s="548">
        <v>334.88</v>
      </c>
      <c r="M36" s="549">
        <v>0</v>
      </c>
      <c r="N36" s="549">
        <v>0</v>
      </c>
      <c r="O36" s="550">
        <f t="shared" si="54"/>
        <v>0</v>
      </c>
      <c r="P36" s="548">
        <f t="shared" si="55"/>
        <v>334.88</v>
      </c>
      <c r="Q36" s="1"/>
      <c r="R36" s="636" t="s">
        <v>259</v>
      </c>
      <c r="S36" s="254" t="b">
        <f t="shared" si="5"/>
        <v>1</v>
      </c>
    </row>
    <row r="37" spans="1:19" ht="12.6">
      <c r="A37" s="668">
        <f t="shared" ref="A37:A108" si="58">VALUE(MID(C37,11,4))</f>
        <v>4001</v>
      </c>
      <c r="B37" s="669">
        <f t="shared" ref="B37:B44" si="59">VALUE(MID(C37,16,4))</f>
        <v>3171</v>
      </c>
      <c r="C37" s="667" t="s">
        <v>260</v>
      </c>
      <c r="D37" s="165">
        <v>-877232.40999999992</v>
      </c>
      <c r="E37" s="165">
        <f t="shared" si="56"/>
        <v>0</v>
      </c>
      <c r="F37" s="165">
        <f t="shared" si="57"/>
        <v>643001.67999999993</v>
      </c>
      <c r="G37" s="165">
        <f>+D37+E37-F37</f>
        <v>-1520234.0899999999</v>
      </c>
      <c r="H37" s="410"/>
      <c r="I37" s="755">
        <v>-1520234.0899999999</v>
      </c>
      <c r="J37" s="750">
        <f t="shared" si="4"/>
        <v>0</v>
      </c>
      <c r="K37" s="547">
        <v>0</v>
      </c>
      <c r="L37" s="548">
        <v>643001.67999999993</v>
      </c>
      <c r="M37" s="549">
        <v>0</v>
      </c>
      <c r="N37" s="549">
        <v>0</v>
      </c>
      <c r="O37" s="550">
        <f t="shared" si="54"/>
        <v>0</v>
      </c>
      <c r="P37" s="548">
        <f t="shared" si="55"/>
        <v>643001.67999999993</v>
      </c>
      <c r="Q37" s="1"/>
      <c r="R37" s="636" t="s">
        <v>260</v>
      </c>
      <c r="S37" s="254" t="b">
        <f t="shared" si="5"/>
        <v>1</v>
      </c>
    </row>
    <row r="38" spans="1:19" ht="12.6">
      <c r="A38" s="668">
        <f t="shared" si="58"/>
        <v>4001</v>
      </c>
      <c r="B38" s="669">
        <f t="shared" si="59"/>
        <v>3271</v>
      </c>
      <c r="C38" s="667" t="s">
        <v>1327</v>
      </c>
      <c r="D38" s="165">
        <v>120368.63999999998</v>
      </c>
      <c r="E38" s="165">
        <f t="shared" si="56"/>
        <v>20436.28</v>
      </c>
      <c r="F38" s="165">
        <f t="shared" si="57"/>
        <v>1124.52</v>
      </c>
      <c r="G38" s="165">
        <f t="shared" ref="G38:G42" si="60">+D38+E38-F38</f>
        <v>139680.4</v>
      </c>
      <c r="H38" s="410"/>
      <c r="I38" s="755">
        <v>139680.4</v>
      </c>
      <c r="J38" s="750">
        <f t="shared" si="4"/>
        <v>0</v>
      </c>
      <c r="K38" s="547">
        <v>20436.28</v>
      </c>
      <c r="L38" s="548">
        <v>1124.52</v>
      </c>
      <c r="M38" s="549">
        <v>0</v>
      </c>
      <c r="N38" s="549">
        <v>0</v>
      </c>
      <c r="O38" s="550">
        <f t="shared" si="54"/>
        <v>20436.28</v>
      </c>
      <c r="P38" s="548">
        <f t="shared" si="55"/>
        <v>1124.52</v>
      </c>
      <c r="Q38" s="1"/>
      <c r="R38" s="636" t="s">
        <v>1327</v>
      </c>
      <c r="S38" s="254" t="b">
        <f t="shared" si="5"/>
        <v>1</v>
      </c>
    </row>
    <row r="39" spans="1:19" ht="12.6">
      <c r="A39" s="668">
        <f t="shared" si="58"/>
        <v>4001</v>
      </c>
      <c r="B39" s="669">
        <f t="shared" si="59"/>
        <v>3461</v>
      </c>
      <c r="C39" s="667" t="s">
        <v>766</v>
      </c>
      <c r="D39" s="165">
        <v>-30000</v>
      </c>
      <c r="E39" s="165">
        <f t="shared" si="56"/>
        <v>0</v>
      </c>
      <c r="F39" s="165">
        <f t="shared" si="57"/>
        <v>5000</v>
      </c>
      <c r="G39" s="165">
        <f t="shared" si="60"/>
        <v>-35000</v>
      </c>
      <c r="H39" s="410"/>
      <c r="I39" s="755">
        <v>-35000</v>
      </c>
      <c r="J39" s="750">
        <f t="shared" si="4"/>
        <v>0</v>
      </c>
      <c r="K39" s="547">
        <v>0</v>
      </c>
      <c r="L39" s="548">
        <v>5000</v>
      </c>
      <c r="M39" s="549">
        <v>0</v>
      </c>
      <c r="N39" s="549">
        <v>0</v>
      </c>
      <c r="O39" s="550">
        <f t="shared" si="54"/>
        <v>0</v>
      </c>
      <c r="P39" s="548">
        <f t="shared" si="55"/>
        <v>5000</v>
      </c>
      <c r="Q39" s="1"/>
      <c r="R39" s="636" t="s">
        <v>766</v>
      </c>
      <c r="S39" s="254" t="b">
        <f t="shared" si="5"/>
        <v>1</v>
      </c>
    </row>
    <row r="40" spans="1:19" ht="12.6">
      <c r="A40" s="668">
        <f t="shared" si="58"/>
        <v>4001</v>
      </c>
      <c r="B40" s="669">
        <f t="shared" si="59"/>
        <v>3571</v>
      </c>
      <c r="C40" s="667" t="s">
        <v>261</v>
      </c>
      <c r="D40" s="165">
        <v>-92617.680000000008</v>
      </c>
      <c r="E40" s="165">
        <f t="shared" si="56"/>
        <v>0</v>
      </c>
      <c r="F40" s="165">
        <f t="shared" si="57"/>
        <v>15436.28</v>
      </c>
      <c r="G40" s="165">
        <f t="shared" si="60"/>
        <v>-108053.96</v>
      </c>
      <c r="H40" s="410"/>
      <c r="I40" s="755">
        <v>-108053.96</v>
      </c>
      <c r="J40" s="750">
        <f t="shared" si="4"/>
        <v>0</v>
      </c>
      <c r="K40" s="547">
        <v>0</v>
      </c>
      <c r="L40" s="548">
        <v>15436.28</v>
      </c>
      <c r="M40" s="549">
        <v>0</v>
      </c>
      <c r="N40" s="549">
        <v>0</v>
      </c>
      <c r="O40" s="550">
        <f t="shared" si="54"/>
        <v>0</v>
      </c>
      <c r="P40" s="548">
        <f t="shared" si="55"/>
        <v>15436.28</v>
      </c>
      <c r="Q40" s="1"/>
      <c r="R40" s="636" t="s">
        <v>261</v>
      </c>
      <c r="S40" s="254" t="b">
        <f t="shared" si="5"/>
        <v>1</v>
      </c>
    </row>
    <row r="41" spans="1:19" ht="12.6">
      <c r="A41" s="668">
        <f t="shared" ref="A41" si="61">VALUE(MID(C41,11,4))</f>
        <v>4001</v>
      </c>
      <c r="B41" s="669">
        <f t="shared" ref="B41" si="62">VALUE(MID(C41,16,4))</f>
        <v>5151</v>
      </c>
      <c r="C41" s="667" t="s">
        <v>1828</v>
      </c>
      <c r="D41" s="165">
        <v>199949.99</v>
      </c>
      <c r="E41" s="165">
        <f t="shared" si="56"/>
        <v>50000</v>
      </c>
      <c r="F41" s="165">
        <f t="shared" si="57"/>
        <v>50.01</v>
      </c>
      <c r="G41" s="165">
        <f t="shared" si="60"/>
        <v>249899.97999999998</v>
      </c>
      <c r="H41" s="410"/>
      <c r="I41" s="755">
        <v>249899.97999999998</v>
      </c>
      <c r="J41" s="750">
        <f t="shared" si="4"/>
        <v>0</v>
      </c>
      <c r="K41" s="547">
        <v>50000</v>
      </c>
      <c r="L41" s="548">
        <v>50.01</v>
      </c>
      <c r="M41" s="549">
        <v>0</v>
      </c>
      <c r="N41" s="549">
        <v>0</v>
      </c>
      <c r="O41" s="550">
        <f t="shared" si="54"/>
        <v>50000</v>
      </c>
      <c r="P41" s="548">
        <f t="shared" si="55"/>
        <v>50.01</v>
      </c>
      <c r="Q41" s="1"/>
      <c r="R41" s="636" t="s">
        <v>1828</v>
      </c>
      <c r="S41" s="254" t="b">
        <f t="shared" si="5"/>
        <v>1</v>
      </c>
    </row>
    <row r="42" spans="1:19" ht="12.6">
      <c r="A42" s="668">
        <f>VALUE(MID(C42,11,4))</f>
        <v>4001</v>
      </c>
      <c r="B42" s="669">
        <f>VALUE(MID(C42,16,4))</f>
        <v>5971</v>
      </c>
      <c r="C42" s="667" t="s">
        <v>495</v>
      </c>
      <c r="D42" s="165">
        <v>-927874.04</v>
      </c>
      <c r="E42" s="165">
        <f t="shared" si="56"/>
        <v>0</v>
      </c>
      <c r="F42" s="165">
        <f t="shared" si="57"/>
        <v>429374.04</v>
      </c>
      <c r="G42" s="165">
        <f t="shared" si="60"/>
        <v>-1357248.08</v>
      </c>
      <c r="H42" s="410"/>
      <c r="I42" s="755">
        <v>-1357248.08</v>
      </c>
      <c r="J42" s="750">
        <f t="shared" si="4"/>
        <v>0</v>
      </c>
      <c r="K42" s="547">
        <v>0</v>
      </c>
      <c r="L42" s="548">
        <v>429374.04</v>
      </c>
      <c r="M42" s="549">
        <v>0</v>
      </c>
      <c r="N42" s="549">
        <v>0</v>
      </c>
      <c r="O42" s="550">
        <f t="shared" si="54"/>
        <v>0</v>
      </c>
      <c r="P42" s="548">
        <f t="shared" si="55"/>
        <v>429374.04</v>
      </c>
      <c r="Q42" s="1"/>
      <c r="R42" s="636" t="s">
        <v>495</v>
      </c>
      <c r="S42" s="254" t="b">
        <f t="shared" si="5"/>
        <v>1</v>
      </c>
    </row>
    <row r="43" spans="1:19" ht="12.6">
      <c r="A43" s="668">
        <f t="shared" si="58"/>
        <v>0</v>
      </c>
      <c r="B43" s="669">
        <f t="shared" si="59"/>
        <v>0</v>
      </c>
      <c r="C43" s="665" t="s">
        <v>262</v>
      </c>
      <c r="D43" s="748">
        <v>191351.05999999912</v>
      </c>
      <c r="E43" s="748">
        <f>+E44+E62</f>
        <v>10484387.08</v>
      </c>
      <c r="F43" s="748">
        <f>+F44+F62</f>
        <v>9370573.3500000015</v>
      </c>
      <c r="G43" s="638">
        <f>+G44+G62</f>
        <v>1305164.7899999991</v>
      </c>
      <c r="H43" s="410"/>
      <c r="I43" s="755">
        <v>1305164.7899999991</v>
      </c>
      <c r="J43" s="750">
        <f t="shared" si="4"/>
        <v>0</v>
      </c>
      <c r="K43" s="547">
        <v>10047057.559999999</v>
      </c>
      <c r="L43" s="548">
        <v>8933357.7899999991</v>
      </c>
      <c r="M43" s="549">
        <v>437215.56</v>
      </c>
      <c r="N43" s="549">
        <v>437329.52</v>
      </c>
      <c r="O43" s="550">
        <f t="shared" ref="O43:O51" si="63">+N43+K43</f>
        <v>10484387.079999998</v>
      </c>
      <c r="P43" s="548">
        <f t="shared" ref="P43:P51" si="64">+L43+M43</f>
        <v>9370573.3499999996</v>
      </c>
      <c r="Q43" s="1"/>
      <c r="R43" s="636" t="s">
        <v>262</v>
      </c>
      <c r="S43" s="254" t="b">
        <f t="shared" si="5"/>
        <v>1</v>
      </c>
    </row>
    <row r="44" spans="1:19" ht="12.6">
      <c r="A44" s="668">
        <f t="shared" si="58"/>
        <v>5001</v>
      </c>
      <c r="B44" s="669">
        <f t="shared" si="59"/>
        <v>0</v>
      </c>
      <c r="C44" s="640" t="s">
        <v>1153</v>
      </c>
      <c r="D44" s="165">
        <v>919381.83000000031</v>
      </c>
      <c r="E44" s="165">
        <f>SUM(E45:E61)</f>
        <v>5464350.6500000004</v>
      </c>
      <c r="F44" s="165">
        <f>SUM(F45:F61)</f>
        <v>4837330.8499999996</v>
      </c>
      <c r="G44" s="165">
        <f>SUM(G45:G61)</f>
        <v>1546401.6300000004</v>
      </c>
      <c r="H44" s="410"/>
      <c r="I44" s="755">
        <v>1546401.6300000004</v>
      </c>
      <c r="J44" s="750">
        <f t="shared" si="4"/>
        <v>0</v>
      </c>
      <c r="K44" s="547">
        <v>5403497.0599999996</v>
      </c>
      <c r="L44" s="548">
        <v>4823883.38</v>
      </c>
      <c r="M44" s="549">
        <v>13447.47</v>
      </c>
      <c r="N44" s="549">
        <v>60853.59</v>
      </c>
      <c r="O44" s="550">
        <f t="shared" si="63"/>
        <v>5464350.6499999994</v>
      </c>
      <c r="P44" s="548">
        <f t="shared" si="64"/>
        <v>4837330.8499999996</v>
      </c>
      <c r="Q44" s="1"/>
      <c r="R44" s="636" t="s">
        <v>1153</v>
      </c>
      <c r="S44" s="254" t="b">
        <f t="shared" si="5"/>
        <v>1</v>
      </c>
    </row>
    <row r="45" spans="1:19" ht="12.6">
      <c r="A45" s="668">
        <f t="shared" si="58"/>
        <v>5001</v>
      </c>
      <c r="B45" s="669">
        <f t="shared" ref="B45:B67" si="65">VALUE(MID(C45,16,4))</f>
        <v>1131</v>
      </c>
      <c r="C45" s="253" t="s">
        <v>1073</v>
      </c>
      <c r="D45" s="165">
        <v>-1028506.69</v>
      </c>
      <c r="E45" s="165">
        <f t="shared" ref="E45:E61" si="66">+O45</f>
        <v>0</v>
      </c>
      <c r="F45" s="165">
        <f t="shared" ref="F45:F61" si="67">+P45</f>
        <v>543213.27</v>
      </c>
      <c r="G45" s="165">
        <f t="shared" ref="G45:G120" si="68">+D45+E45-F45</f>
        <v>-1571719.96</v>
      </c>
      <c r="H45" s="410"/>
      <c r="I45" s="755">
        <v>-1571719.96</v>
      </c>
      <c r="J45" s="750">
        <f t="shared" si="4"/>
        <v>0</v>
      </c>
      <c r="K45" s="547">
        <v>0</v>
      </c>
      <c r="L45" s="548">
        <v>543213.27</v>
      </c>
      <c r="M45" s="549">
        <v>0</v>
      </c>
      <c r="N45" s="549">
        <v>0</v>
      </c>
      <c r="O45" s="550">
        <f t="shared" si="63"/>
        <v>0</v>
      </c>
      <c r="P45" s="548">
        <f t="shared" si="64"/>
        <v>543213.27</v>
      </c>
      <c r="Q45" s="1"/>
      <c r="R45" s="636" t="s">
        <v>1073</v>
      </c>
      <c r="S45" s="254" t="b">
        <f t="shared" si="5"/>
        <v>1</v>
      </c>
    </row>
    <row r="46" spans="1:19" ht="12.6">
      <c r="A46" s="668">
        <f t="shared" si="58"/>
        <v>5001</v>
      </c>
      <c r="B46" s="669">
        <f t="shared" si="65"/>
        <v>1311</v>
      </c>
      <c r="C46" s="352" t="s">
        <v>750</v>
      </c>
      <c r="D46" s="165">
        <v>-699264.82000000007</v>
      </c>
      <c r="E46" s="165">
        <f t="shared" si="66"/>
        <v>0</v>
      </c>
      <c r="F46" s="165">
        <f t="shared" si="67"/>
        <v>350974.56</v>
      </c>
      <c r="G46" s="165">
        <f t="shared" si="68"/>
        <v>-1050239.3800000001</v>
      </c>
      <c r="H46" s="410"/>
      <c r="I46" s="755">
        <v>-1050239.3800000001</v>
      </c>
      <c r="J46" s="750">
        <f t="shared" si="4"/>
        <v>0</v>
      </c>
      <c r="K46" s="547">
        <v>0</v>
      </c>
      <c r="L46" s="548">
        <v>350974.56</v>
      </c>
      <c r="M46" s="549">
        <v>0</v>
      </c>
      <c r="N46" s="549">
        <v>0</v>
      </c>
      <c r="O46" s="550">
        <f t="shared" si="63"/>
        <v>0</v>
      </c>
      <c r="P46" s="548">
        <f t="shared" si="64"/>
        <v>350974.56</v>
      </c>
      <c r="Q46" s="1"/>
      <c r="R46" s="636" t="s">
        <v>750</v>
      </c>
      <c r="S46" s="254" t="b">
        <f t="shared" si="5"/>
        <v>1</v>
      </c>
    </row>
    <row r="47" spans="1:19" ht="12.6">
      <c r="A47" s="668">
        <f t="shared" si="58"/>
        <v>5001</v>
      </c>
      <c r="B47" s="669">
        <f t="shared" si="65"/>
        <v>1321</v>
      </c>
      <c r="C47" s="253" t="s">
        <v>751</v>
      </c>
      <c r="D47" s="165">
        <v>1102938.99</v>
      </c>
      <c r="E47" s="165">
        <f t="shared" si="66"/>
        <v>556105.88</v>
      </c>
      <c r="F47" s="165">
        <f t="shared" si="67"/>
        <v>9272.77</v>
      </c>
      <c r="G47" s="165">
        <f t="shared" si="68"/>
        <v>1649772.1</v>
      </c>
      <c r="H47" s="410"/>
      <c r="I47" s="755">
        <v>1649772.1</v>
      </c>
      <c r="J47" s="750">
        <f t="shared" si="4"/>
        <v>0</v>
      </c>
      <c r="K47" s="547">
        <v>556105.88</v>
      </c>
      <c r="L47" s="548">
        <v>9272.77</v>
      </c>
      <c r="M47" s="549">
        <v>0</v>
      </c>
      <c r="N47" s="549">
        <v>0</v>
      </c>
      <c r="O47" s="550">
        <f t="shared" si="63"/>
        <v>556105.88</v>
      </c>
      <c r="P47" s="548">
        <f t="shared" si="64"/>
        <v>9272.77</v>
      </c>
      <c r="Q47" s="1"/>
      <c r="R47" s="636" t="s">
        <v>751</v>
      </c>
      <c r="S47" s="254" t="b">
        <f t="shared" si="5"/>
        <v>1</v>
      </c>
    </row>
    <row r="48" spans="1:19" ht="12.6">
      <c r="A48" s="668">
        <f t="shared" si="58"/>
        <v>5001</v>
      </c>
      <c r="B48" s="669">
        <f t="shared" si="65"/>
        <v>1323</v>
      </c>
      <c r="C48" s="667" t="s">
        <v>752</v>
      </c>
      <c r="D48" s="165">
        <v>-447835.39</v>
      </c>
      <c r="E48" s="165">
        <f t="shared" si="66"/>
        <v>0</v>
      </c>
      <c r="F48" s="165">
        <f t="shared" si="67"/>
        <v>250288.57</v>
      </c>
      <c r="G48" s="165">
        <f t="shared" si="68"/>
        <v>-698123.96</v>
      </c>
      <c r="H48" s="410"/>
      <c r="I48" s="755">
        <v>-698123.96</v>
      </c>
      <c r="J48" s="750">
        <f t="shared" si="4"/>
        <v>0</v>
      </c>
      <c r="K48" s="547">
        <v>0</v>
      </c>
      <c r="L48" s="548">
        <v>250288.57</v>
      </c>
      <c r="M48" s="549">
        <v>0</v>
      </c>
      <c r="N48" s="549">
        <v>0</v>
      </c>
      <c r="O48" s="550">
        <f t="shared" si="63"/>
        <v>0</v>
      </c>
      <c r="P48" s="548">
        <f t="shared" si="64"/>
        <v>250288.57</v>
      </c>
      <c r="Q48" s="1"/>
      <c r="R48" s="636" t="s">
        <v>752</v>
      </c>
      <c r="S48" s="254" t="b">
        <f t="shared" si="5"/>
        <v>1</v>
      </c>
    </row>
    <row r="49" spans="1:19" ht="12.6">
      <c r="A49" s="668">
        <f t="shared" si="58"/>
        <v>5001</v>
      </c>
      <c r="B49" s="669">
        <f t="shared" si="65"/>
        <v>1411</v>
      </c>
      <c r="C49" s="667" t="s">
        <v>1328</v>
      </c>
      <c r="D49" s="165">
        <v>-246790.88</v>
      </c>
      <c r="E49" s="165">
        <f t="shared" si="66"/>
        <v>0</v>
      </c>
      <c r="F49" s="165">
        <f t="shared" si="67"/>
        <v>124550</v>
      </c>
      <c r="G49" s="165">
        <f t="shared" si="68"/>
        <v>-371340.88</v>
      </c>
      <c r="H49" s="410"/>
      <c r="I49" s="755">
        <v>-371340.88</v>
      </c>
      <c r="J49" s="750">
        <f t="shared" si="4"/>
        <v>0</v>
      </c>
      <c r="K49" s="547">
        <v>0</v>
      </c>
      <c r="L49" s="548">
        <v>124550</v>
      </c>
      <c r="M49" s="549">
        <v>0</v>
      </c>
      <c r="N49" s="549">
        <v>0</v>
      </c>
      <c r="O49" s="550">
        <f t="shared" si="63"/>
        <v>0</v>
      </c>
      <c r="P49" s="548">
        <f t="shared" si="64"/>
        <v>124550</v>
      </c>
      <c r="Q49" s="1"/>
      <c r="R49" s="636" t="s">
        <v>1328</v>
      </c>
      <c r="S49" s="254" t="b">
        <f t="shared" si="5"/>
        <v>1</v>
      </c>
    </row>
    <row r="50" spans="1:19" ht="12.6">
      <c r="A50" s="668">
        <f t="shared" si="58"/>
        <v>5001</v>
      </c>
      <c r="B50" s="669">
        <f t="shared" si="65"/>
        <v>1421</v>
      </c>
      <c r="C50" s="667" t="s">
        <v>1074</v>
      </c>
      <c r="D50" s="165">
        <v>-111241.56</v>
      </c>
      <c r="E50" s="165">
        <f t="shared" si="66"/>
        <v>0</v>
      </c>
      <c r="F50" s="165">
        <f t="shared" si="67"/>
        <v>55620.78</v>
      </c>
      <c r="G50" s="165">
        <f t="shared" si="68"/>
        <v>-166862.34</v>
      </c>
      <c r="H50" s="410"/>
      <c r="I50" s="755">
        <v>-166862.34</v>
      </c>
      <c r="J50" s="750">
        <f t="shared" si="4"/>
        <v>0</v>
      </c>
      <c r="K50" s="547">
        <v>0</v>
      </c>
      <c r="L50" s="548">
        <v>55620.78</v>
      </c>
      <c r="M50" s="549">
        <v>0</v>
      </c>
      <c r="N50" s="549">
        <v>0</v>
      </c>
      <c r="O50" s="550">
        <f t="shared" si="63"/>
        <v>0</v>
      </c>
      <c r="P50" s="548">
        <f t="shared" si="64"/>
        <v>55620.78</v>
      </c>
      <c r="Q50" s="1"/>
      <c r="R50" s="636" t="s">
        <v>1074</v>
      </c>
      <c r="S50" s="254" t="b">
        <f t="shared" si="5"/>
        <v>1</v>
      </c>
    </row>
    <row r="51" spans="1:19" ht="12.6">
      <c r="A51" s="668">
        <f t="shared" si="58"/>
        <v>5001</v>
      </c>
      <c r="B51" s="669">
        <f t="shared" si="65"/>
        <v>1431</v>
      </c>
      <c r="C51" s="253" t="s">
        <v>263</v>
      </c>
      <c r="D51" s="165">
        <v>-822188.85000000009</v>
      </c>
      <c r="E51" s="165">
        <f t="shared" si="66"/>
        <v>11384.9</v>
      </c>
      <c r="F51" s="165">
        <f t="shared" si="67"/>
        <v>413025.64</v>
      </c>
      <c r="G51" s="165">
        <f t="shared" si="68"/>
        <v>-1223829.5900000001</v>
      </c>
      <c r="H51" s="410"/>
      <c r="I51" s="755">
        <v>-1223829.5900000001</v>
      </c>
      <c r="J51" s="750">
        <f t="shared" si="4"/>
        <v>0</v>
      </c>
      <c r="K51" s="547">
        <v>0</v>
      </c>
      <c r="L51" s="548">
        <v>413025.64</v>
      </c>
      <c r="M51" s="549">
        <v>0</v>
      </c>
      <c r="N51" s="549">
        <v>11384.9</v>
      </c>
      <c r="O51" s="550">
        <f t="shared" si="63"/>
        <v>11384.9</v>
      </c>
      <c r="P51" s="548">
        <f t="shared" si="64"/>
        <v>413025.64</v>
      </c>
      <c r="Q51" s="1"/>
      <c r="R51" s="636" t="s">
        <v>263</v>
      </c>
      <c r="S51" s="254" t="b">
        <f t="shared" si="5"/>
        <v>1</v>
      </c>
    </row>
    <row r="52" spans="1:19" ht="12.6">
      <c r="A52" s="668">
        <f t="shared" si="58"/>
        <v>5001</v>
      </c>
      <c r="B52" s="669">
        <f t="shared" si="65"/>
        <v>1441</v>
      </c>
      <c r="C52" s="667" t="s">
        <v>1075</v>
      </c>
      <c r="D52" s="165">
        <v>-120533.26000000001</v>
      </c>
      <c r="E52" s="165">
        <f t="shared" si="66"/>
        <v>0.47</v>
      </c>
      <c r="F52" s="165">
        <f t="shared" si="67"/>
        <v>63903.69</v>
      </c>
      <c r="G52" s="165">
        <f t="shared" si="68"/>
        <v>-184436.48000000001</v>
      </c>
      <c r="H52" s="410"/>
      <c r="I52" s="755">
        <v>-184436.48000000001</v>
      </c>
      <c r="J52" s="750">
        <f t="shared" si="4"/>
        <v>0</v>
      </c>
      <c r="K52" s="547">
        <v>0</v>
      </c>
      <c r="L52" s="548">
        <v>63903.69</v>
      </c>
      <c r="M52" s="549">
        <v>0</v>
      </c>
      <c r="N52" s="549">
        <v>0.47</v>
      </c>
      <c r="O52" s="550">
        <f t="shared" ref="O52:O151" si="69">+N52+K52</f>
        <v>0.47</v>
      </c>
      <c r="P52" s="548">
        <f t="shared" ref="P52:P151" si="70">+L52+M52</f>
        <v>63903.69</v>
      </c>
      <c r="Q52" s="1"/>
      <c r="R52" s="636" t="s">
        <v>1075</v>
      </c>
      <c r="S52" s="254" t="b">
        <f t="shared" si="5"/>
        <v>1</v>
      </c>
    </row>
    <row r="53" spans="1:19" ht="12.6">
      <c r="A53" s="668">
        <f t="shared" si="58"/>
        <v>5001</v>
      </c>
      <c r="B53" s="669">
        <f t="shared" si="65"/>
        <v>1521</v>
      </c>
      <c r="C53" s="667" t="s">
        <v>660</v>
      </c>
      <c r="D53" s="165">
        <v>-450887.81999999995</v>
      </c>
      <c r="E53" s="165">
        <f t="shared" si="66"/>
        <v>568948.54</v>
      </c>
      <c r="F53" s="165">
        <f t="shared" si="67"/>
        <v>521303.55</v>
      </c>
      <c r="G53" s="165">
        <f t="shared" si="68"/>
        <v>-403242.8299999999</v>
      </c>
      <c r="H53" s="410"/>
      <c r="I53" s="755">
        <v>-403242.8299999999</v>
      </c>
      <c r="J53" s="750">
        <f t="shared" si="4"/>
        <v>0</v>
      </c>
      <c r="K53" s="547">
        <v>568948.54</v>
      </c>
      <c r="L53" s="548">
        <v>509918.18</v>
      </c>
      <c r="M53" s="549">
        <v>11385.37</v>
      </c>
      <c r="N53" s="549">
        <v>0</v>
      </c>
      <c r="O53" s="550">
        <f t="shared" si="69"/>
        <v>568948.54</v>
      </c>
      <c r="P53" s="548">
        <f t="shared" si="70"/>
        <v>521303.55</v>
      </c>
      <c r="Q53" s="1"/>
      <c r="R53" s="636" t="s">
        <v>660</v>
      </c>
      <c r="S53" s="254" t="b">
        <f t="shared" si="5"/>
        <v>1</v>
      </c>
    </row>
    <row r="54" spans="1:19" ht="12.6">
      <c r="A54" s="668">
        <f t="shared" ref="A54" si="71">VALUE(MID(C54,11,4))</f>
        <v>5001</v>
      </c>
      <c r="B54" s="669">
        <f t="shared" ref="B54" si="72">VALUE(MID(C54,16,4))</f>
        <v>1541</v>
      </c>
      <c r="C54" s="667" t="s">
        <v>1861</v>
      </c>
      <c r="D54" s="165">
        <v>4200000</v>
      </c>
      <c r="E54" s="165">
        <f t="shared" si="66"/>
        <v>2100000</v>
      </c>
      <c r="F54" s="165">
        <f t="shared" si="67"/>
        <v>0</v>
      </c>
      <c r="G54" s="165">
        <f t="shared" si="68"/>
        <v>6300000</v>
      </c>
      <c r="H54" s="410"/>
      <c r="I54" s="755">
        <v>6300000</v>
      </c>
      <c r="J54" s="750">
        <f t="shared" si="4"/>
        <v>0</v>
      </c>
      <c r="K54" s="547">
        <v>2100000</v>
      </c>
      <c r="L54" s="548">
        <v>0</v>
      </c>
      <c r="M54" s="549">
        <v>0</v>
      </c>
      <c r="N54" s="549">
        <v>0</v>
      </c>
      <c r="O54" s="550">
        <f t="shared" si="69"/>
        <v>2100000</v>
      </c>
      <c r="P54" s="548">
        <f t="shared" si="70"/>
        <v>0</v>
      </c>
      <c r="Q54" s="1"/>
      <c r="R54" s="636" t="s">
        <v>1861</v>
      </c>
      <c r="S54" s="254" t="b">
        <f t="shared" si="5"/>
        <v>1</v>
      </c>
    </row>
    <row r="55" spans="1:19" ht="12.6">
      <c r="A55" s="668">
        <f t="shared" si="58"/>
        <v>5001</v>
      </c>
      <c r="B55" s="669">
        <f t="shared" si="65"/>
        <v>1543</v>
      </c>
      <c r="C55" s="667" t="s">
        <v>264</v>
      </c>
      <c r="D55" s="165">
        <v>-473378.72</v>
      </c>
      <c r="E55" s="165">
        <f t="shared" si="66"/>
        <v>0</v>
      </c>
      <c r="F55" s="165">
        <f t="shared" si="67"/>
        <v>236689.36</v>
      </c>
      <c r="G55" s="165">
        <f t="shared" si="68"/>
        <v>-710068.08</v>
      </c>
      <c r="H55" s="410"/>
      <c r="I55" s="755">
        <v>-710068.08</v>
      </c>
      <c r="J55" s="750">
        <f t="shared" si="4"/>
        <v>0</v>
      </c>
      <c r="K55" s="547">
        <v>0</v>
      </c>
      <c r="L55" s="548">
        <v>236689.36</v>
      </c>
      <c r="M55" s="549">
        <v>0</v>
      </c>
      <c r="N55" s="549">
        <v>0</v>
      </c>
      <c r="O55" s="550">
        <f t="shared" si="69"/>
        <v>0</v>
      </c>
      <c r="P55" s="548">
        <f t="shared" si="70"/>
        <v>236689.36</v>
      </c>
      <c r="Q55" s="1"/>
      <c r="R55" s="636" t="s">
        <v>264</v>
      </c>
      <c r="S55" s="254" t="b">
        <f t="shared" si="5"/>
        <v>1</v>
      </c>
    </row>
    <row r="56" spans="1:19" ht="12.6">
      <c r="A56" s="668">
        <f t="shared" si="58"/>
        <v>5001</v>
      </c>
      <c r="B56" s="669">
        <f t="shared" si="65"/>
        <v>1544</v>
      </c>
      <c r="C56" s="667" t="s">
        <v>1076</v>
      </c>
      <c r="D56" s="165">
        <v>-2384073.71</v>
      </c>
      <c r="E56" s="165">
        <f t="shared" si="66"/>
        <v>45000</v>
      </c>
      <c r="F56" s="165">
        <f t="shared" si="67"/>
        <v>972100</v>
      </c>
      <c r="G56" s="165">
        <f t="shared" si="68"/>
        <v>-3311173.71</v>
      </c>
      <c r="H56" s="410"/>
      <c r="I56" s="755">
        <v>-3311173.71</v>
      </c>
      <c r="J56" s="750">
        <f t="shared" si="4"/>
        <v>0</v>
      </c>
      <c r="K56" s="547">
        <v>45000</v>
      </c>
      <c r="L56" s="548">
        <v>972100</v>
      </c>
      <c r="M56" s="549">
        <v>0</v>
      </c>
      <c r="N56" s="549">
        <v>0</v>
      </c>
      <c r="O56" s="550">
        <f t="shared" si="69"/>
        <v>45000</v>
      </c>
      <c r="P56" s="548">
        <f t="shared" si="70"/>
        <v>972100</v>
      </c>
      <c r="Q56" s="1"/>
      <c r="R56" s="636" t="s">
        <v>1076</v>
      </c>
      <c r="S56" s="254" t="b">
        <f t="shared" si="5"/>
        <v>1</v>
      </c>
    </row>
    <row r="57" spans="1:19" ht="12.6">
      <c r="A57" s="668">
        <f t="shared" ref="A57" si="73">VALUE(MID(C57,11,4))</f>
        <v>5001</v>
      </c>
      <c r="B57" s="669">
        <f t="shared" ref="B57" si="74">VALUE(MID(C57,16,4))</f>
        <v>1547</v>
      </c>
      <c r="C57" s="667" t="s">
        <v>1862</v>
      </c>
      <c r="D57" s="165">
        <v>3247500</v>
      </c>
      <c r="E57" s="165">
        <f t="shared" si="66"/>
        <v>1635000</v>
      </c>
      <c r="F57" s="165">
        <f t="shared" si="67"/>
        <v>22500</v>
      </c>
      <c r="G57" s="165">
        <f t="shared" si="68"/>
        <v>4860000</v>
      </c>
      <c r="H57" s="410"/>
      <c r="I57" s="755">
        <v>4860000</v>
      </c>
      <c r="J57" s="750">
        <f t="shared" si="4"/>
        <v>0</v>
      </c>
      <c r="K57" s="547">
        <v>1635000</v>
      </c>
      <c r="L57" s="548">
        <v>22500</v>
      </c>
      <c r="M57" s="549">
        <v>0</v>
      </c>
      <c r="N57" s="549">
        <v>0</v>
      </c>
      <c r="O57" s="550">
        <f t="shared" si="69"/>
        <v>1635000</v>
      </c>
      <c r="P57" s="548">
        <f t="shared" si="70"/>
        <v>22500</v>
      </c>
      <c r="Q57" s="1"/>
      <c r="R57" s="636" t="s">
        <v>1862</v>
      </c>
      <c r="S57" s="254" t="b">
        <f t="shared" si="5"/>
        <v>1</v>
      </c>
    </row>
    <row r="58" spans="1:19" ht="12.6">
      <c r="A58" s="668">
        <f t="shared" si="58"/>
        <v>5001</v>
      </c>
      <c r="B58" s="669">
        <f t="shared" si="65"/>
        <v>1591</v>
      </c>
      <c r="C58" s="667" t="s">
        <v>496</v>
      </c>
      <c r="D58" s="165">
        <v>-1408248.9</v>
      </c>
      <c r="E58" s="165">
        <f t="shared" si="66"/>
        <v>0</v>
      </c>
      <c r="F58" s="165">
        <f t="shared" si="67"/>
        <v>828499.4</v>
      </c>
      <c r="G58" s="165">
        <f t="shared" si="68"/>
        <v>-2236748.2999999998</v>
      </c>
      <c r="H58" s="410"/>
      <c r="I58" s="755">
        <v>-2236748.2999999998</v>
      </c>
      <c r="J58" s="750">
        <f t="shared" si="4"/>
        <v>0</v>
      </c>
      <c r="K58" s="547">
        <v>0</v>
      </c>
      <c r="L58" s="548">
        <v>828499.4</v>
      </c>
      <c r="M58" s="549">
        <v>0</v>
      </c>
      <c r="N58" s="549">
        <v>0</v>
      </c>
      <c r="O58" s="550">
        <f t="shared" si="69"/>
        <v>0</v>
      </c>
      <c r="P58" s="548">
        <f t="shared" si="70"/>
        <v>828499.4</v>
      </c>
      <c r="Q58" s="1"/>
      <c r="R58" s="636" t="s">
        <v>496</v>
      </c>
      <c r="S58" s="254" t="b">
        <f t="shared" si="5"/>
        <v>1</v>
      </c>
    </row>
    <row r="59" spans="1:19" ht="12.6">
      <c r="A59" s="668">
        <f t="shared" ref="A59" si="75">VALUE(MID(C59,11,4))</f>
        <v>5001</v>
      </c>
      <c r="B59" s="669">
        <f t="shared" ref="B59" si="76">VALUE(MID(C59,16,4))</f>
        <v>1599</v>
      </c>
      <c r="C59" s="667" t="s">
        <v>1632</v>
      </c>
      <c r="D59" s="165">
        <v>1067260</v>
      </c>
      <c r="E59" s="165">
        <f t="shared" si="66"/>
        <v>358420</v>
      </c>
      <c r="F59" s="165">
        <f t="shared" si="67"/>
        <v>8000</v>
      </c>
      <c r="G59" s="165">
        <f t="shared" si="68"/>
        <v>1417680</v>
      </c>
      <c r="H59" s="410"/>
      <c r="I59" s="755">
        <v>1417680</v>
      </c>
      <c r="J59" s="750">
        <f t="shared" si="4"/>
        <v>0</v>
      </c>
      <c r="K59" s="547">
        <v>358420</v>
      </c>
      <c r="L59" s="548">
        <v>8000</v>
      </c>
      <c r="M59" s="549">
        <v>0</v>
      </c>
      <c r="N59" s="549">
        <v>0</v>
      </c>
      <c r="O59" s="550">
        <f t="shared" si="69"/>
        <v>358420</v>
      </c>
      <c r="P59" s="548">
        <f t="shared" si="70"/>
        <v>8000</v>
      </c>
      <c r="Q59" s="1"/>
      <c r="R59" s="636" t="s">
        <v>1632</v>
      </c>
      <c r="S59" s="254" t="b">
        <f t="shared" si="5"/>
        <v>1</v>
      </c>
    </row>
    <row r="60" spans="1:19" ht="12.6">
      <c r="A60" s="668">
        <f t="shared" si="58"/>
        <v>5001</v>
      </c>
      <c r="B60" s="669">
        <f t="shared" si="65"/>
        <v>3981</v>
      </c>
      <c r="C60" s="667" t="s">
        <v>358</v>
      </c>
      <c r="D60" s="165">
        <v>215045.28000000003</v>
      </c>
      <c r="E60" s="165">
        <f t="shared" si="66"/>
        <v>189490.86000000002</v>
      </c>
      <c r="F60" s="165">
        <f t="shared" si="67"/>
        <v>0</v>
      </c>
      <c r="G60" s="165">
        <f t="shared" si="68"/>
        <v>404536.14</v>
      </c>
      <c r="H60" s="410"/>
      <c r="I60" s="755">
        <v>404536.14</v>
      </c>
      <c r="J60" s="750">
        <f t="shared" si="4"/>
        <v>0</v>
      </c>
      <c r="K60" s="547">
        <v>140022.64000000001</v>
      </c>
      <c r="L60" s="548">
        <v>0</v>
      </c>
      <c r="M60" s="549">
        <v>0</v>
      </c>
      <c r="N60" s="549">
        <v>49468.22</v>
      </c>
      <c r="O60" s="550">
        <f t="shared" si="69"/>
        <v>189490.86000000002</v>
      </c>
      <c r="P60" s="548">
        <f t="shared" si="70"/>
        <v>0</v>
      </c>
      <c r="Q60" s="1"/>
      <c r="R60" s="636" t="s">
        <v>358</v>
      </c>
      <c r="S60" s="254" t="b">
        <f t="shared" si="5"/>
        <v>1</v>
      </c>
    </row>
    <row r="61" spans="1:19" ht="12.6">
      <c r="A61" s="668">
        <f t="shared" si="58"/>
        <v>5001</v>
      </c>
      <c r="B61" s="669">
        <f t="shared" si="65"/>
        <v>3982</v>
      </c>
      <c r="C61" s="667" t="s">
        <v>842</v>
      </c>
      <c r="D61" s="165">
        <v>-720411.84000000008</v>
      </c>
      <c r="E61" s="165">
        <f t="shared" si="66"/>
        <v>0</v>
      </c>
      <c r="F61" s="165">
        <f t="shared" si="67"/>
        <v>437389.26</v>
      </c>
      <c r="G61" s="165">
        <f t="shared" si="68"/>
        <v>-1157801.1000000001</v>
      </c>
      <c r="H61" s="410"/>
      <c r="I61" s="755">
        <v>-1157801.1000000001</v>
      </c>
      <c r="J61" s="750">
        <f t="shared" si="4"/>
        <v>0</v>
      </c>
      <c r="K61" s="547">
        <v>0</v>
      </c>
      <c r="L61" s="548">
        <v>435327.16000000003</v>
      </c>
      <c r="M61" s="549">
        <v>2062.1</v>
      </c>
      <c r="N61" s="549">
        <v>0</v>
      </c>
      <c r="O61" s="550">
        <f t="shared" si="69"/>
        <v>0</v>
      </c>
      <c r="P61" s="548">
        <f t="shared" si="70"/>
        <v>437389.26</v>
      </c>
      <c r="Q61" s="1"/>
      <c r="R61" s="636" t="s">
        <v>842</v>
      </c>
      <c r="S61" s="254" t="b">
        <f t="shared" si="5"/>
        <v>1</v>
      </c>
    </row>
    <row r="62" spans="1:19" ht="12.6">
      <c r="A62" s="668">
        <f t="shared" si="58"/>
        <v>5002</v>
      </c>
      <c r="B62" s="669">
        <f t="shared" si="65"/>
        <v>0</v>
      </c>
      <c r="C62" s="640" t="s">
        <v>265</v>
      </c>
      <c r="D62" s="165">
        <v>-728030.77000000118</v>
      </c>
      <c r="E62" s="165">
        <f>SUM(E63:E123)</f>
        <v>5020036.43</v>
      </c>
      <c r="F62" s="165">
        <f>SUM(F63:F123)</f>
        <v>4533242.5000000009</v>
      </c>
      <c r="G62" s="165">
        <f>SUM(G63:G123)</f>
        <v>-241236.84000000125</v>
      </c>
      <c r="H62" s="410"/>
      <c r="I62" s="755">
        <v>-241236.84000000125</v>
      </c>
      <c r="J62" s="750">
        <f t="shared" si="4"/>
        <v>0</v>
      </c>
      <c r="K62" s="547">
        <v>4643560.5</v>
      </c>
      <c r="L62" s="548">
        <v>4109474.41</v>
      </c>
      <c r="M62" s="549">
        <v>423768.09</v>
      </c>
      <c r="N62" s="549">
        <v>376475.93</v>
      </c>
      <c r="O62" s="550">
        <f t="shared" si="69"/>
        <v>5020036.43</v>
      </c>
      <c r="P62" s="548">
        <f t="shared" si="70"/>
        <v>4533242.5</v>
      </c>
      <c r="Q62" s="1"/>
      <c r="R62" s="636" t="s">
        <v>265</v>
      </c>
      <c r="S62" s="254" t="b">
        <f t="shared" si="5"/>
        <v>1</v>
      </c>
    </row>
    <row r="63" spans="1:19" ht="12.6">
      <c r="A63" s="668">
        <f t="shared" si="58"/>
        <v>5002</v>
      </c>
      <c r="B63" s="670">
        <f t="shared" si="65"/>
        <v>2111</v>
      </c>
      <c r="C63" s="253" t="s">
        <v>497</v>
      </c>
      <c r="D63" s="165">
        <v>-807067.14</v>
      </c>
      <c r="E63" s="165">
        <f t="shared" ref="E63:E120" si="77">+O63</f>
        <v>10000</v>
      </c>
      <c r="F63" s="165">
        <f t="shared" ref="F63:F120" si="78">+P63</f>
        <v>282641.45999999996</v>
      </c>
      <c r="G63" s="165">
        <f t="shared" si="68"/>
        <v>-1079708.6000000001</v>
      </c>
      <c r="H63" s="630"/>
      <c r="I63" s="755">
        <v>-1079708.6000000001</v>
      </c>
      <c r="J63" s="750">
        <f t="shared" si="4"/>
        <v>0</v>
      </c>
      <c r="K63" s="547">
        <v>10000</v>
      </c>
      <c r="L63" s="548">
        <v>202641.46</v>
      </c>
      <c r="M63" s="549">
        <v>80000</v>
      </c>
      <c r="N63" s="549">
        <v>0</v>
      </c>
      <c r="O63" s="632">
        <f t="shared" si="69"/>
        <v>10000</v>
      </c>
      <c r="P63" s="631">
        <f t="shared" si="70"/>
        <v>282641.45999999996</v>
      </c>
      <c r="Q63" s="1"/>
      <c r="R63" s="636" t="s">
        <v>497</v>
      </c>
      <c r="S63" s="254" t="b">
        <f t="shared" si="5"/>
        <v>1</v>
      </c>
    </row>
    <row r="64" spans="1:19" ht="12.6">
      <c r="A64" s="668">
        <f t="shared" ref="A64" si="79">VALUE(MID(C64,11,4))</f>
        <v>5002</v>
      </c>
      <c r="B64" s="670">
        <f t="shared" ref="B64" si="80">VALUE(MID(C64,16,4))</f>
        <v>2121</v>
      </c>
      <c r="C64" s="253" t="s">
        <v>1804</v>
      </c>
      <c r="D64" s="165">
        <v>31320</v>
      </c>
      <c r="E64" s="165">
        <f t="shared" ref="E64" si="81">+O64</f>
        <v>6264</v>
      </c>
      <c r="F64" s="165">
        <f t="shared" ref="F64" si="82">+P64</f>
        <v>0</v>
      </c>
      <c r="G64" s="165">
        <f t="shared" ref="G64" si="83">+D64+E64-F64</f>
        <v>37584</v>
      </c>
      <c r="H64" s="630"/>
      <c r="I64" s="755">
        <v>37584</v>
      </c>
      <c r="J64" s="750">
        <f t="shared" si="4"/>
        <v>0</v>
      </c>
      <c r="K64" s="547">
        <v>6264</v>
      </c>
      <c r="L64" s="548">
        <v>0</v>
      </c>
      <c r="M64" s="549">
        <v>0</v>
      </c>
      <c r="N64" s="549">
        <v>0</v>
      </c>
      <c r="O64" s="632">
        <f t="shared" si="69"/>
        <v>6264</v>
      </c>
      <c r="P64" s="631">
        <f t="shared" si="70"/>
        <v>0</v>
      </c>
      <c r="Q64" s="1"/>
      <c r="R64" s="636" t="s">
        <v>1804</v>
      </c>
      <c r="S64" s="254" t="b">
        <f t="shared" si="5"/>
        <v>1</v>
      </c>
    </row>
    <row r="65" spans="1:19" ht="12.6">
      <c r="A65" s="668">
        <f t="shared" si="58"/>
        <v>5002</v>
      </c>
      <c r="B65" s="669">
        <f t="shared" si="65"/>
        <v>2141</v>
      </c>
      <c r="C65" s="667" t="s">
        <v>266</v>
      </c>
      <c r="D65" s="165">
        <v>-1400000</v>
      </c>
      <c r="E65" s="165">
        <f t="shared" si="77"/>
        <v>0</v>
      </c>
      <c r="F65" s="165">
        <f t="shared" si="78"/>
        <v>200000</v>
      </c>
      <c r="G65" s="165">
        <f t="shared" si="68"/>
        <v>-1600000</v>
      </c>
      <c r="H65" s="410"/>
      <c r="I65" s="755">
        <v>-1600000</v>
      </c>
      <c r="J65" s="750">
        <f t="shared" si="4"/>
        <v>0</v>
      </c>
      <c r="K65" s="547">
        <v>0</v>
      </c>
      <c r="L65" s="548">
        <v>200000</v>
      </c>
      <c r="M65" s="549">
        <v>0</v>
      </c>
      <c r="N65" s="549">
        <v>0</v>
      </c>
      <c r="O65" s="550">
        <f t="shared" si="69"/>
        <v>0</v>
      </c>
      <c r="P65" s="548">
        <f t="shared" si="70"/>
        <v>200000</v>
      </c>
      <c r="Q65" s="1"/>
      <c r="R65" s="636" t="s">
        <v>266</v>
      </c>
      <c r="S65" s="254" t="b">
        <f t="shared" si="5"/>
        <v>1</v>
      </c>
    </row>
    <row r="66" spans="1:19" ht="12.6">
      <c r="A66" s="668">
        <f t="shared" ref="A66" si="84">VALUE(MID(C66,11,4))</f>
        <v>5002</v>
      </c>
      <c r="B66" s="669">
        <f t="shared" ref="B66" si="85">VALUE(MID(C66,16,4))</f>
        <v>2152</v>
      </c>
      <c r="C66" s="352" t="s">
        <v>1471</v>
      </c>
      <c r="D66" s="165">
        <v>1635880</v>
      </c>
      <c r="E66" s="165">
        <f t="shared" si="77"/>
        <v>325000</v>
      </c>
      <c r="F66" s="165">
        <f t="shared" si="78"/>
        <v>144925</v>
      </c>
      <c r="G66" s="165">
        <f t="shared" si="68"/>
        <v>1815955</v>
      </c>
      <c r="H66" s="410"/>
      <c r="I66" s="755">
        <v>1815955</v>
      </c>
      <c r="J66" s="750">
        <f t="shared" ref="J66:J132" si="86">+G66-I66</f>
        <v>0</v>
      </c>
      <c r="K66" s="547">
        <v>325000</v>
      </c>
      <c r="L66" s="548">
        <v>144925</v>
      </c>
      <c r="M66" s="549">
        <v>0</v>
      </c>
      <c r="N66" s="549">
        <v>0</v>
      </c>
      <c r="O66" s="550">
        <f t="shared" si="69"/>
        <v>325000</v>
      </c>
      <c r="P66" s="548">
        <f t="shared" si="70"/>
        <v>144925</v>
      </c>
      <c r="Q66" s="1"/>
      <c r="R66" s="636" t="s">
        <v>1471</v>
      </c>
      <c r="S66" s="254" t="b">
        <f t="shared" si="5"/>
        <v>1</v>
      </c>
    </row>
    <row r="67" spans="1:19" ht="12.6">
      <c r="A67" s="668">
        <f t="shared" si="58"/>
        <v>5002</v>
      </c>
      <c r="B67" s="669">
        <f t="shared" si="65"/>
        <v>2161</v>
      </c>
      <c r="C67" s="253" t="s">
        <v>843</v>
      </c>
      <c r="D67" s="165">
        <v>-1016.3700000000001</v>
      </c>
      <c r="E67" s="165">
        <f t="shared" si="77"/>
        <v>0</v>
      </c>
      <c r="F67" s="165">
        <f t="shared" si="78"/>
        <v>338.79</v>
      </c>
      <c r="G67" s="165">
        <f t="shared" si="68"/>
        <v>-1355.16</v>
      </c>
      <c r="H67" s="410"/>
      <c r="I67" s="755">
        <v>-1355.16</v>
      </c>
      <c r="J67" s="750">
        <f t="shared" si="86"/>
        <v>0</v>
      </c>
      <c r="K67" s="547">
        <v>0</v>
      </c>
      <c r="L67" s="548">
        <v>338.79</v>
      </c>
      <c r="M67" s="549">
        <v>0</v>
      </c>
      <c r="N67" s="549">
        <v>0</v>
      </c>
      <c r="O67" s="550">
        <f>+N67+K67</f>
        <v>0</v>
      </c>
      <c r="P67" s="548">
        <f>+L67+M67</f>
        <v>338.79</v>
      </c>
      <c r="Q67" s="1"/>
      <c r="R67" s="636" t="s">
        <v>843</v>
      </c>
      <c r="S67" s="254" t="b">
        <f t="shared" ref="S67:S130" si="87">R67=C67</f>
        <v>1</v>
      </c>
    </row>
    <row r="68" spans="1:19" ht="12.6">
      <c r="A68" s="668">
        <f t="shared" si="58"/>
        <v>5002</v>
      </c>
      <c r="B68" s="669">
        <f t="shared" ref="B68:B137" si="88">VALUE(MID(C68,16,4))</f>
        <v>2211</v>
      </c>
      <c r="C68" s="667" t="s">
        <v>844</v>
      </c>
      <c r="D68" s="165">
        <v>-689055</v>
      </c>
      <c r="E68" s="165">
        <f t="shared" si="77"/>
        <v>169436.25</v>
      </c>
      <c r="F68" s="165">
        <f t="shared" si="78"/>
        <v>182400</v>
      </c>
      <c r="G68" s="165">
        <f t="shared" si="68"/>
        <v>-702018.75</v>
      </c>
      <c r="H68" s="410"/>
      <c r="I68" s="755">
        <v>-702018.75</v>
      </c>
      <c r="J68" s="750">
        <f t="shared" si="86"/>
        <v>0</v>
      </c>
      <c r="K68" s="547">
        <v>169436.25</v>
      </c>
      <c r="L68" s="548">
        <v>182400</v>
      </c>
      <c r="M68" s="549">
        <v>0</v>
      </c>
      <c r="N68" s="549">
        <v>0</v>
      </c>
      <c r="O68" s="550">
        <f t="shared" si="69"/>
        <v>169436.25</v>
      </c>
      <c r="P68" s="548">
        <f t="shared" si="70"/>
        <v>182400</v>
      </c>
      <c r="Q68" s="1"/>
      <c r="R68" s="636" t="s">
        <v>844</v>
      </c>
      <c r="S68" s="254" t="b">
        <f t="shared" si="87"/>
        <v>1</v>
      </c>
    </row>
    <row r="69" spans="1:19" ht="12.6">
      <c r="A69" s="668">
        <f>VALUE(MID(C69,11,4))</f>
        <v>5002</v>
      </c>
      <c r="B69" s="669">
        <f>VALUE(MID(C69,16,4))</f>
        <v>2231</v>
      </c>
      <c r="C69" s="667" t="s">
        <v>1181</v>
      </c>
      <c r="D69" s="165">
        <v>-40000</v>
      </c>
      <c r="E69" s="165">
        <f t="shared" si="77"/>
        <v>0</v>
      </c>
      <c r="F69" s="165">
        <f t="shared" si="78"/>
        <v>10000</v>
      </c>
      <c r="G69" s="165">
        <f t="shared" si="68"/>
        <v>-50000</v>
      </c>
      <c r="H69" s="410"/>
      <c r="I69" s="755">
        <v>-50000</v>
      </c>
      <c r="J69" s="750">
        <f t="shared" si="86"/>
        <v>0</v>
      </c>
      <c r="K69" s="547">
        <v>0</v>
      </c>
      <c r="L69" s="548">
        <v>10000</v>
      </c>
      <c r="M69" s="549">
        <v>0</v>
      </c>
      <c r="N69" s="549">
        <v>0</v>
      </c>
      <c r="O69" s="550">
        <f t="shared" si="69"/>
        <v>0</v>
      </c>
      <c r="P69" s="548">
        <f t="shared" si="70"/>
        <v>10000</v>
      </c>
      <c r="Q69" s="1"/>
      <c r="R69" s="636" t="s">
        <v>1181</v>
      </c>
      <c r="S69" s="254" t="b">
        <f t="shared" si="87"/>
        <v>1</v>
      </c>
    </row>
    <row r="70" spans="1:19" ht="12.6">
      <c r="A70" s="668">
        <f>VALUE(MID(C70,11,4))</f>
        <v>5002</v>
      </c>
      <c r="B70" s="669">
        <f>VALUE(MID(C70,16,4))</f>
        <v>2431</v>
      </c>
      <c r="C70" s="667" t="s">
        <v>1218</v>
      </c>
      <c r="D70" s="165">
        <v>0</v>
      </c>
      <c r="E70" s="165">
        <f t="shared" si="77"/>
        <v>0</v>
      </c>
      <c r="F70" s="165">
        <f t="shared" si="78"/>
        <v>0</v>
      </c>
      <c r="G70" s="165">
        <f t="shared" si="68"/>
        <v>0</v>
      </c>
      <c r="H70" s="410"/>
      <c r="I70" s="755">
        <v>0</v>
      </c>
      <c r="J70" s="750">
        <f t="shared" si="86"/>
        <v>0</v>
      </c>
      <c r="K70" s="547">
        <v>0</v>
      </c>
      <c r="L70" s="548">
        <v>0</v>
      </c>
      <c r="M70" s="549">
        <v>0</v>
      </c>
      <c r="N70" s="549">
        <v>0</v>
      </c>
      <c r="O70" s="550">
        <f t="shared" si="69"/>
        <v>0</v>
      </c>
      <c r="P70" s="548">
        <f t="shared" si="70"/>
        <v>0</v>
      </c>
      <c r="Q70" s="1"/>
      <c r="R70" s="636" t="s">
        <v>1218</v>
      </c>
      <c r="S70" s="254" t="b">
        <f t="shared" si="87"/>
        <v>1</v>
      </c>
    </row>
    <row r="71" spans="1:19" ht="12.6">
      <c r="A71" s="668">
        <f>VALUE(MID(C71,11,4))</f>
        <v>5002</v>
      </c>
      <c r="B71" s="669">
        <f>VALUE(MID(C71,16,4))</f>
        <v>2441</v>
      </c>
      <c r="C71" s="667" t="s">
        <v>1757</v>
      </c>
      <c r="D71" s="165">
        <v>59392</v>
      </c>
      <c r="E71" s="165">
        <f t="shared" si="77"/>
        <v>7424</v>
      </c>
      <c r="F71" s="165">
        <f t="shared" si="78"/>
        <v>0</v>
      </c>
      <c r="G71" s="165">
        <f t="shared" si="68"/>
        <v>66816</v>
      </c>
      <c r="H71" s="410"/>
      <c r="I71" s="755">
        <v>66816</v>
      </c>
      <c r="J71" s="750">
        <f t="shared" si="86"/>
        <v>0</v>
      </c>
      <c r="K71" s="547">
        <v>7424</v>
      </c>
      <c r="L71" s="548">
        <v>0</v>
      </c>
      <c r="M71" s="549">
        <v>0</v>
      </c>
      <c r="N71" s="549">
        <v>0</v>
      </c>
      <c r="O71" s="550">
        <f t="shared" si="69"/>
        <v>7424</v>
      </c>
      <c r="P71" s="548">
        <f t="shared" si="70"/>
        <v>0</v>
      </c>
      <c r="Q71" s="1"/>
      <c r="R71" s="636" t="s">
        <v>1757</v>
      </c>
      <c r="S71" s="254" t="b">
        <f t="shared" si="87"/>
        <v>1</v>
      </c>
    </row>
    <row r="72" spans="1:19" ht="12.6">
      <c r="A72" s="668">
        <f t="shared" si="58"/>
        <v>5002</v>
      </c>
      <c r="B72" s="669">
        <f t="shared" si="88"/>
        <v>2461</v>
      </c>
      <c r="C72" s="667" t="s">
        <v>845</v>
      </c>
      <c r="D72" s="165">
        <v>224368.45</v>
      </c>
      <c r="E72" s="165">
        <f t="shared" si="77"/>
        <v>50000</v>
      </c>
      <c r="F72" s="165">
        <f t="shared" si="78"/>
        <v>31425.55</v>
      </c>
      <c r="G72" s="165">
        <f t="shared" si="68"/>
        <v>242942.90000000002</v>
      </c>
      <c r="H72" s="410"/>
      <c r="I72" s="755">
        <v>242942.90000000002</v>
      </c>
      <c r="J72" s="750">
        <f t="shared" si="86"/>
        <v>0</v>
      </c>
      <c r="K72" s="547">
        <v>50000</v>
      </c>
      <c r="L72" s="548">
        <v>31425.55</v>
      </c>
      <c r="M72" s="549">
        <v>0</v>
      </c>
      <c r="N72" s="549">
        <v>0</v>
      </c>
      <c r="O72" s="550">
        <f t="shared" si="69"/>
        <v>50000</v>
      </c>
      <c r="P72" s="548">
        <f t="shared" si="70"/>
        <v>31425.55</v>
      </c>
      <c r="Q72" s="1"/>
      <c r="R72" s="636" t="s">
        <v>845</v>
      </c>
      <c r="S72" s="254" t="b">
        <f t="shared" si="87"/>
        <v>1</v>
      </c>
    </row>
    <row r="73" spans="1:19" ht="12.6">
      <c r="A73" s="668">
        <f>VALUE(MID(C73,11,4))</f>
        <v>5002</v>
      </c>
      <c r="B73" s="669">
        <f>VALUE(MID(C73,16,4))</f>
        <v>2471</v>
      </c>
      <c r="C73" s="667" t="s">
        <v>1201</v>
      </c>
      <c r="D73" s="165">
        <v>669861.16</v>
      </c>
      <c r="E73" s="165">
        <f t="shared" si="77"/>
        <v>89980.28</v>
      </c>
      <c r="F73" s="165">
        <f t="shared" si="78"/>
        <v>0.8</v>
      </c>
      <c r="G73" s="165">
        <f t="shared" si="68"/>
        <v>759840.64</v>
      </c>
      <c r="H73" s="410"/>
      <c r="I73" s="755">
        <v>759840.64</v>
      </c>
      <c r="J73" s="750">
        <f t="shared" si="86"/>
        <v>0</v>
      </c>
      <c r="K73" s="547">
        <v>89980.28</v>
      </c>
      <c r="L73" s="548">
        <v>0.8</v>
      </c>
      <c r="M73" s="549">
        <v>0</v>
      </c>
      <c r="N73" s="549">
        <v>0</v>
      </c>
      <c r="O73" s="550">
        <f t="shared" si="69"/>
        <v>89980.28</v>
      </c>
      <c r="P73" s="548">
        <f t="shared" si="70"/>
        <v>0.8</v>
      </c>
      <c r="Q73" s="1"/>
      <c r="R73" s="636" t="s">
        <v>1201</v>
      </c>
      <c r="S73" s="254" t="b">
        <f t="shared" si="87"/>
        <v>1</v>
      </c>
    </row>
    <row r="74" spans="1:19" ht="12.6">
      <c r="A74" s="668">
        <f>VALUE(MID(C74,11,4))</f>
        <v>5002</v>
      </c>
      <c r="B74" s="669">
        <f>VALUE(MID(C74,16,4))</f>
        <v>2481</v>
      </c>
      <c r="C74" s="667" t="s">
        <v>1182</v>
      </c>
      <c r="D74" s="165">
        <v>280000</v>
      </c>
      <c r="E74" s="165">
        <f t="shared" si="77"/>
        <v>35000</v>
      </c>
      <c r="F74" s="165">
        <f t="shared" si="78"/>
        <v>0</v>
      </c>
      <c r="G74" s="165">
        <f t="shared" si="68"/>
        <v>315000</v>
      </c>
      <c r="H74" s="410"/>
      <c r="I74" s="755">
        <v>315000</v>
      </c>
      <c r="J74" s="750">
        <f t="shared" si="86"/>
        <v>0</v>
      </c>
      <c r="K74" s="547">
        <v>35000</v>
      </c>
      <c r="L74" s="548">
        <v>0</v>
      </c>
      <c r="M74" s="549">
        <v>0</v>
      </c>
      <c r="N74" s="549">
        <v>0</v>
      </c>
      <c r="O74" s="550">
        <f t="shared" si="69"/>
        <v>35000</v>
      </c>
      <c r="P74" s="548">
        <f t="shared" si="70"/>
        <v>0</v>
      </c>
      <c r="Q74" s="1"/>
      <c r="R74" s="636" t="s">
        <v>1182</v>
      </c>
      <c r="S74" s="254" t="b">
        <f t="shared" si="87"/>
        <v>1</v>
      </c>
    </row>
    <row r="75" spans="1:19" ht="12.6">
      <c r="A75" s="668">
        <f>VALUE(MID(C75,11,4))</f>
        <v>5002</v>
      </c>
      <c r="B75" s="669">
        <f>VALUE(MID(C75,16,4))</f>
        <v>2491</v>
      </c>
      <c r="C75" s="667" t="s">
        <v>1805</v>
      </c>
      <c r="D75" s="165">
        <v>-36.380000000000003</v>
      </c>
      <c r="E75" s="165">
        <f t="shared" si="77"/>
        <v>0</v>
      </c>
      <c r="F75" s="165">
        <f t="shared" si="78"/>
        <v>36.380000000000003</v>
      </c>
      <c r="G75" s="165">
        <f t="shared" si="68"/>
        <v>-72.760000000000005</v>
      </c>
      <c r="H75" s="410"/>
      <c r="I75" s="755">
        <v>-72.760000000000005</v>
      </c>
      <c r="J75" s="750">
        <f t="shared" si="86"/>
        <v>0</v>
      </c>
      <c r="K75" s="547">
        <v>0</v>
      </c>
      <c r="L75" s="548">
        <v>36.380000000000003</v>
      </c>
      <c r="M75" s="549">
        <v>0</v>
      </c>
      <c r="N75" s="549">
        <v>0</v>
      </c>
      <c r="O75" s="550">
        <f t="shared" si="69"/>
        <v>0</v>
      </c>
      <c r="P75" s="548">
        <f t="shared" si="70"/>
        <v>36.380000000000003</v>
      </c>
      <c r="Q75" s="1"/>
      <c r="R75" s="636" t="s">
        <v>1805</v>
      </c>
      <c r="S75" s="254" t="b">
        <f t="shared" si="87"/>
        <v>1</v>
      </c>
    </row>
    <row r="76" spans="1:19" ht="12.6">
      <c r="A76" s="668">
        <f t="shared" si="58"/>
        <v>5002</v>
      </c>
      <c r="B76" s="669">
        <f t="shared" si="88"/>
        <v>2541</v>
      </c>
      <c r="C76" s="667" t="s">
        <v>846</v>
      </c>
      <c r="D76" s="165">
        <v>356708</v>
      </c>
      <c r="E76" s="165">
        <f t="shared" si="77"/>
        <v>240780</v>
      </c>
      <c r="F76" s="165">
        <f t="shared" si="78"/>
        <v>25024</v>
      </c>
      <c r="G76" s="165">
        <f t="shared" si="68"/>
        <v>572464</v>
      </c>
      <c r="H76" s="410"/>
      <c r="I76" s="755">
        <v>572464</v>
      </c>
      <c r="J76" s="750">
        <f t="shared" si="86"/>
        <v>0</v>
      </c>
      <c r="K76" s="547">
        <v>160780</v>
      </c>
      <c r="L76" s="548">
        <v>25024</v>
      </c>
      <c r="M76" s="549">
        <v>0</v>
      </c>
      <c r="N76" s="549">
        <v>80000</v>
      </c>
      <c r="O76" s="550">
        <f t="shared" ref="O76:O81" si="89">+N76+K76</f>
        <v>240780</v>
      </c>
      <c r="P76" s="548">
        <f t="shared" si="70"/>
        <v>25024</v>
      </c>
      <c r="Q76" s="1"/>
      <c r="R76" s="636" t="s">
        <v>846</v>
      </c>
      <c r="S76" s="254" t="b">
        <f t="shared" si="87"/>
        <v>1</v>
      </c>
    </row>
    <row r="77" spans="1:19" ht="12.6">
      <c r="A77" s="668">
        <f t="shared" si="58"/>
        <v>5002</v>
      </c>
      <c r="B77" s="669">
        <f t="shared" si="88"/>
        <v>2611</v>
      </c>
      <c r="C77" s="667" t="s">
        <v>498</v>
      </c>
      <c r="D77" s="165">
        <v>-200000</v>
      </c>
      <c r="E77" s="165">
        <f t="shared" si="77"/>
        <v>0</v>
      </c>
      <c r="F77" s="165">
        <f t="shared" si="78"/>
        <v>100000</v>
      </c>
      <c r="G77" s="165">
        <f t="shared" si="68"/>
        <v>-300000</v>
      </c>
      <c r="H77" s="410"/>
      <c r="I77" s="755">
        <v>-300000</v>
      </c>
      <c r="J77" s="750">
        <f t="shared" si="86"/>
        <v>0</v>
      </c>
      <c r="K77" s="547">
        <v>0</v>
      </c>
      <c r="L77" s="548">
        <v>100000</v>
      </c>
      <c r="M77" s="549">
        <v>0</v>
      </c>
      <c r="N77" s="549">
        <v>0</v>
      </c>
      <c r="O77" s="550">
        <f t="shared" si="89"/>
        <v>0</v>
      </c>
      <c r="P77" s="548">
        <f t="shared" ref="P77:P81" si="90">+L77+M77</f>
        <v>100000</v>
      </c>
      <c r="Q77" s="1"/>
      <c r="R77" s="636" t="s">
        <v>498</v>
      </c>
      <c r="S77" s="254" t="b">
        <f t="shared" si="87"/>
        <v>1</v>
      </c>
    </row>
    <row r="78" spans="1:19" ht="12.6">
      <c r="A78" s="668">
        <f>VALUE(MID(C78,11,4))</f>
        <v>5002</v>
      </c>
      <c r="B78" s="669">
        <f>VALUE(MID(C78,16,4))</f>
        <v>2711</v>
      </c>
      <c r="C78" s="667" t="s">
        <v>1183</v>
      </c>
      <c r="D78" s="165">
        <v>-104812.6</v>
      </c>
      <c r="E78" s="165">
        <f t="shared" si="77"/>
        <v>7424</v>
      </c>
      <c r="F78" s="165">
        <f t="shared" si="78"/>
        <v>39228.6</v>
      </c>
      <c r="G78" s="165">
        <f t="shared" si="68"/>
        <v>-136617.20000000001</v>
      </c>
      <c r="H78" s="410"/>
      <c r="I78" s="755">
        <v>-136617.20000000001</v>
      </c>
      <c r="J78" s="750">
        <f t="shared" si="86"/>
        <v>0</v>
      </c>
      <c r="K78" s="547">
        <v>7424</v>
      </c>
      <c r="L78" s="548">
        <v>39228.6</v>
      </c>
      <c r="M78" s="549">
        <v>0</v>
      </c>
      <c r="N78" s="549">
        <v>0</v>
      </c>
      <c r="O78" s="550">
        <f t="shared" si="89"/>
        <v>7424</v>
      </c>
      <c r="P78" s="548">
        <f t="shared" si="90"/>
        <v>39228.6</v>
      </c>
      <c r="Q78" s="633"/>
      <c r="R78" s="636" t="s">
        <v>1183</v>
      </c>
      <c r="S78" s="254" t="b">
        <f t="shared" si="87"/>
        <v>1</v>
      </c>
    </row>
    <row r="79" spans="1:19" ht="12.6">
      <c r="A79" s="668">
        <f t="shared" si="58"/>
        <v>5002</v>
      </c>
      <c r="B79" s="669">
        <f t="shared" si="88"/>
        <v>2721</v>
      </c>
      <c r="C79" s="667" t="s">
        <v>910</v>
      </c>
      <c r="D79" s="165">
        <v>-40000</v>
      </c>
      <c r="E79" s="165">
        <f t="shared" si="77"/>
        <v>0</v>
      </c>
      <c r="F79" s="165">
        <f t="shared" si="78"/>
        <v>10000</v>
      </c>
      <c r="G79" s="165">
        <f t="shared" si="68"/>
        <v>-50000</v>
      </c>
      <c r="H79" s="410"/>
      <c r="I79" s="755">
        <v>-50000</v>
      </c>
      <c r="J79" s="750">
        <f t="shared" si="86"/>
        <v>0</v>
      </c>
      <c r="K79" s="547">
        <v>0</v>
      </c>
      <c r="L79" s="548">
        <v>10000</v>
      </c>
      <c r="M79" s="549">
        <v>0</v>
      </c>
      <c r="N79" s="549">
        <v>0</v>
      </c>
      <c r="O79" s="550">
        <f t="shared" si="89"/>
        <v>0</v>
      </c>
      <c r="P79" s="548">
        <f t="shared" si="90"/>
        <v>10000</v>
      </c>
      <c r="Q79" s="1"/>
      <c r="R79" s="636" t="s">
        <v>910</v>
      </c>
      <c r="S79" s="254" t="b">
        <f t="shared" si="87"/>
        <v>1</v>
      </c>
    </row>
    <row r="80" spans="1:19" ht="12.6">
      <c r="A80" s="668">
        <f t="shared" ref="A80" si="91">VALUE(MID(C80,11,4))</f>
        <v>5002</v>
      </c>
      <c r="B80" s="669">
        <f t="shared" ref="B80" si="92">VALUE(MID(C80,16,4))</f>
        <v>2741</v>
      </c>
      <c r="C80" s="667" t="s">
        <v>1806</v>
      </c>
      <c r="D80" s="165">
        <v>34640</v>
      </c>
      <c r="E80" s="165">
        <f t="shared" ref="E80" si="93">+O80</f>
        <v>6928</v>
      </c>
      <c r="F80" s="165">
        <f t="shared" ref="F80" si="94">+P80</f>
        <v>0</v>
      </c>
      <c r="G80" s="165">
        <f t="shared" ref="G80" si="95">+D80+E80-F80</f>
        <v>41568</v>
      </c>
      <c r="H80" s="410"/>
      <c r="I80" s="755">
        <v>41568</v>
      </c>
      <c r="J80" s="750">
        <f t="shared" si="86"/>
        <v>0</v>
      </c>
      <c r="K80" s="547">
        <v>6928</v>
      </c>
      <c r="L80" s="548">
        <v>0</v>
      </c>
      <c r="M80" s="549">
        <v>0</v>
      </c>
      <c r="N80" s="549">
        <v>0</v>
      </c>
      <c r="O80" s="550">
        <f t="shared" si="89"/>
        <v>6928</v>
      </c>
      <c r="P80" s="548">
        <f t="shared" si="90"/>
        <v>0</v>
      </c>
      <c r="Q80" s="1"/>
      <c r="R80" s="636" t="s">
        <v>1806</v>
      </c>
      <c r="S80" s="254" t="b">
        <f t="shared" si="87"/>
        <v>1</v>
      </c>
    </row>
    <row r="81" spans="1:19" ht="12.6">
      <c r="A81" s="668">
        <f t="shared" si="58"/>
        <v>5002</v>
      </c>
      <c r="B81" s="669">
        <f t="shared" si="88"/>
        <v>2911</v>
      </c>
      <c r="C81" s="667" t="s">
        <v>1038</v>
      </c>
      <c r="D81" s="165">
        <v>16217.5</v>
      </c>
      <c r="E81" s="165">
        <f t="shared" si="77"/>
        <v>3248</v>
      </c>
      <c r="F81" s="165">
        <f t="shared" si="78"/>
        <v>7.5</v>
      </c>
      <c r="G81" s="165">
        <f t="shared" si="68"/>
        <v>19458</v>
      </c>
      <c r="H81" s="410"/>
      <c r="I81" s="755">
        <v>19458</v>
      </c>
      <c r="J81" s="750">
        <f t="shared" si="86"/>
        <v>0</v>
      </c>
      <c r="K81" s="547">
        <v>3248</v>
      </c>
      <c r="L81" s="548">
        <v>7.5</v>
      </c>
      <c r="M81" s="549">
        <v>0</v>
      </c>
      <c r="N81" s="549">
        <v>0</v>
      </c>
      <c r="O81" s="550">
        <f t="shared" si="89"/>
        <v>3248</v>
      </c>
      <c r="P81" s="548">
        <f t="shared" si="90"/>
        <v>7.5</v>
      </c>
      <c r="Q81" s="1"/>
      <c r="R81" s="636" t="s">
        <v>1038</v>
      </c>
      <c r="S81" s="254" t="b">
        <f t="shared" si="87"/>
        <v>1</v>
      </c>
    </row>
    <row r="82" spans="1:19" ht="12.6">
      <c r="A82" s="668">
        <f t="shared" ref="A82" si="96">VALUE(MID(C82,11,4))</f>
        <v>5002</v>
      </c>
      <c r="B82" s="669">
        <f t="shared" ref="B82" si="97">VALUE(MID(C82,16,4))</f>
        <v>2941</v>
      </c>
      <c r="C82" s="667" t="s">
        <v>628</v>
      </c>
      <c r="D82" s="165">
        <v>200000</v>
      </c>
      <c r="E82" s="165">
        <f t="shared" si="77"/>
        <v>40000</v>
      </c>
      <c r="F82" s="165">
        <f t="shared" si="78"/>
        <v>0</v>
      </c>
      <c r="G82" s="165">
        <f t="shared" si="68"/>
        <v>240000</v>
      </c>
      <c r="H82" s="410"/>
      <c r="I82" s="755">
        <v>240000</v>
      </c>
      <c r="J82" s="750">
        <f t="shared" si="86"/>
        <v>0</v>
      </c>
      <c r="K82" s="547">
        <v>40000</v>
      </c>
      <c r="L82" s="548">
        <v>0</v>
      </c>
      <c r="M82" s="549">
        <v>0</v>
      </c>
      <c r="N82" s="549">
        <v>0</v>
      </c>
      <c r="O82" s="550">
        <f t="shared" si="69"/>
        <v>40000</v>
      </c>
      <c r="P82" s="548">
        <f t="shared" si="70"/>
        <v>0</v>
      </c>
      <c r="Q82" s="1"/>
      <c r="R82" s="636" t="s">
        <v>628</v>
      </c>
      <c r="S82" s="254" t="b">
        <f t="shared" si="87"/>
        <v>1</v>
      </c>
    </row>
    <row r="83" spans="1:19" ht="12.6">
      <c r="A83" s="668">
        <f t="shared" si="58"/>
        <v>5002</v>
      </c>
      <c r="B83" s="669">
        <f t="shared" si="88"/>
        <v>2961</v>
      </c>
      <c r="C83" s="667" t="s">
        <v>297</v>
      </c>
      <c r="D83" s="165">
        <v>-108600</v>
      </c>
      <c r="E83" s="165">
        <f t="shared" si="77"/>
        <v>0</v>
      </c>
      <c r="F83" s="165">
        <f t="shared" si="78"/>
        <v>27150</v>
      </c>
      <c r="G83" s="165">
        <f t="shared" si="68"/>
        <v>-135750</v>
      </c>
      <c r="H83" s="410"/>
      <c r="I83" s="755">
        <v>-135750</v>
      </c>
      <c r="J83" s="750">
        <f t="shared" si="86"/>
        <v>0</v>
      </c>
      <c r="K83" s="547">
        <v>0</v>
      </c>
      <c r="L83" s="548">
        <v>27150</v>
      </c>
      <c r="M83" s="549">
        <v>0</v>
      </c>
      <c r="N83" s="549">
        <v>0</v>
      </c>
      <c r="O83" s="550">
        <f t="shared" si="69"/>
        <v>0</v>
      </c>
      <c r="P83" s="548">
        <f t="shared" si="70"/>
        <v>27150</v>
      </c>
      <c r="Q83" s="1"/>
      <c r="R83" s="636" t="s">
        <v>297</v>
      </c>
      <c r="S83" s="254" t="b">
        <f t="shared" si="87"/>
        <v>1</v>
      </c>
    </row>
    <row r="84" spans="1:19" ht="12.6">
      <c r="A84" s="668">
        <f t="shared" ref="A84" si="98">VALUE(MID(C84,11,4))</f>
        <v>5002</v>
      </c>
      <c r="B84" s="669">
        <f t="shared" ref="B84" si="99">VALUE(MID(C84,16,4))</f>
        <v>2991</v>
      </c>
      <c r="C84" s="667" t="s">
        <v>1548</v>
      </c>
      <c r="D84" s="165">
        <v>-44000</v>
      </c>
      <c r="E84" s="165">
        <f t="shared" si="77"/>
        <v>0</v>
      </c>
      <c r="F84" s="165">
        <f t="shared" si="78"/>
        <v>11000</v>
      </c>
      <c r="G84" s="165">
        <f t="shared" si="68"/>
        <v>-55000</v>
      </c>
      <c r="H84" s="410"/>
      <c r="I84" s="755">
        <v>-55000</v>
      </c>
      <c r="J84" s="750">
        <f t="shared" si="86"/>
        <v>0</v>
      </c>
      <c r="K84" s="547">
        <v>0</v>
      </c>
      <c r="L84" s="548">
        <v>11000</v>
      </c>
      <c r="M84" s="549">
        <v>0</v>
      </c>
      <c r="N84" s="549">
        <v>0</v>
      </c>
      <c r="O84" s="550">
        <f t="shared" si="69"/>
        <v>0</v>
      </c>
      <c r="P84" s="548">
        <f t="shared" si="70"/>
        <v>11000</v>
      </c>
      <c r="Q84" s="1"/>
      <c r="R84" s="636" t="s">
        <v>1548</v>
      </c>
      <c r="S84" s="254" t="b">
        <f t="shared" si="87"/>
        <v>1</v>
      </c>
    </row>
    <row r="85" spans="1:19" ht="12.6">
      <c r="A85" s="668">
        <f t="shared" ref="A85" si="100">VALUE(MID(C85,11,4))</f>
        <v>5002</v>
      </c>
      <c r="B85" s="669">
        <f t="shared" ref="B85" si="101">VALUE(MID(C85,16,4))</f>
        <v>3111</v>
      </c>
      <c r="C85" s="667" t="s">
        <v>1633</v>
      </c>
      <c r="D85" s="165">
        <v>-45183.33</v>
      </c>
      <c r="E85" s="165">
        <f t="shared" si="77"/>
        <v>0</v>
      </c>
      <c r="F85" s="165">
        <f t="shared" si="78"/>
        <v>15061.11</v>
      </c>
      <c r="G85" s="165">
        <f t="shared" si="68"/>
        <v>-60244.44</v>
      </c>
      <c r="H85" s="410"/>
      <c r="I85" s="755">
        <v>-60244.44</v>
      </c>
      <c r="J85" s="750">
        <f t="shared" si="86"/>
        <v>0</v>
      </c>
      <c r="K85" s="547">
        <v>0</v>
      </c>
      <c r="L85" s="548">
        <v>15061.11</v>
      </c>
      <c r="M85" s="549">
        <v>0</v>
      </c>
      <c r="N85" s="549">
        <v>0</v>
      </c>
      <c r="O85" s="550">
        <f t="shared" si="69"/>
        <v>0</v>
      </c>
      <c r="P85" s="548">
        <f t="shared" si="70"/>
        <v>15061.11</v>
      </c>
      <c r="Q85" s="1"/>
      <c r="R85" s="636" t="s">
        <v>1633</v>
      </c>
      <c r="S85" s="254" t="b">
        <f t="shared" si="87"/>
        <v>1</v>
      </c>
    </row>
    <row r="86" spans="1:19" ht="12.6">
      <c r="A86" s="668">
        <f t="shared" si="58"/>
        <v>5002</v>
      </c>
      <c r="B86" s="669">
        <f t="shared" si="88"/>
        <v>3112</v>
      </c>
      <c r="C86" s="667" t="s">
        <v>267</v>
      </c>
      <c r="D86" s="165">
        <v>1500000</v>
      </c>
      <c r="E86" s="165">
        <f t="shared" si="77"/>
        <v>380000</v>
      </c>
      <c r="F86" s="165">
        <f t="shared" si="78"/>
        <v>200000</v>
      </c>
      <c r="G86" s="165">
        <f>+D86+E86-F86</f>
        <v>1680000</v>
      </c>
      <c r="H86" s="410"/>
      <c r="I86" s="755">
        <v>1680000</v>
      </c>
      <c r="J86" s="750">
        <f t="shared" si="86"/>
        <v>0</v>
      </c>
      <c r="K86" s="547">
        <v>380000</v>
      </c>
      <c r="L86" s="548">
        <v>200000</v>
      </c>
      <c r="M86" s="549">
        <v>0</v>
      </c>
      <c r="N86" s="549">
        <v>0</v>
      </c>
      <c r="O86" s="550">
        <f t="shared" si="69"/>
        <v>380000</v>
      </c>
      <c r="P86" s="548">
        <f t="shared" si="70"/>
        <v>200000</v>
      </c>
      <c r="Q86" s="1"/>
      <c r="R86" s="636" t="s">
        <v>267</v>
      </c>
      <c r="S86" s="254" t="b">
        <f t="shared" si="87"/>
        <v>1</v>
      </c>
    </row>
    <row r="87" spans="1:19" ht="12.6">
      <c r="A87" s="668">
        <f t="shared" si="58"/>
        <v>5002</v>
      </c>
      <c r="B87" s="669">
        <f t="shared" si="88"/>
        <v>3131</v>
      </c>
      <c r="C87" s="667" t="s">
        <v>847</v>
      </c>
      <c r="D87" s="165">
        <v>460000</v>
      </c>
      <c r="E87" s="165">
        <f t="shared" si="77"/>
        <v>92000</v>
      </c>
      <c r="F87" s="165">
        <f t="shared" si="78"/>
        <v>0</v>
      </c>
      <c r="G87" s="165">
        <f t="shared" si="68"/>
        <v>552000</v>
      </c>
      <c r="H87" s="410"/>
      <c r="I87" s="755">
        <v>552000</v>
      </c>
      <c r="J87" s="750">
        <f t="shared" si="86"/>
        <v>0</v>
      </c>
      <c r="K87" s="547">
        <v>92000</v>
      </c>
      <c r="L87" s="548">
        <v>0</v>
      </c>
      <c r="M87" s="549">
        <v>0</v>
      </c>
      <c r="N87" s="549">
        <v>0</v>
      </c>
      <c r="O87" s="550">
        <f t="shared" si="69"/>
        <v>92000</v>
      </c>
      <c r="P87" s="548">
        <f t="shared" si="70"/>
        <v>0</v>
      </c>
      <c r="Q87" s="1"/>
      <c r="R87" s="711" t="s">
        <v>847</v>
      </c>
      <c r="S87" s="254" t="b">
        <f t="shared" si="87"/>
        <v>1</v>
      </c>
    </row>
    <row r="88" spans="1:19" ht="12.6">
      <c r="A88" s="668">
        <f t="shared" si="58"/>
        <v>5002</v>
      </c>
      <c r="B88" s="669">
        <f t="shared" si="88"/>
        <v>3141</v>
      </c>
      <c r="C88" s="667" t="s">
        <v>499</v>
      </c>
      <c r="D88" s="165">
        <v>-243441.96</v>
      </c>
      <c r="E88" s="165">
        <f t="shared" si="77"/>
        <v>0</v>
      </c>
      <c r="F88" s="165">
        <f t="shared" si="78"/>
        <v>243441.96</v>
      </c>
      <c r="G88" s="165">
        <f t="shared" si="68"/>
        <v>-486883.92</v>
      </c>
      <c r="H88" s="410"/>
      <c r="I88" s="755">
        <v>-486883.92</v>
      </c>
      <c r="J88" s="750">
        <f t="shared" si="86"/>
        <v>0</v>
      </c>
      <c r="K88" s="547">
        <v>0</v>
      </c>
      <c r="L88" s="548">
        <v>243441.96</v>
      </c>
      <c r="M88" s="549">
        <v>0</v>
      </c>
      <c r="N88" s="549">
        <v>0</v>
      </c>
      <c r="O88" s="550">
        <f t="shared" si="69"/>
        <v>0</v>
      </c>
      <c r="P88" s="548">
        <f t="shared" si="70"/>
        <v>243441.96</v>
      </c>
      <c r="Q88" s="1"/>
      <c r="R88" s="711" t="s">
        <v>499</v>
      </c>
      <c r="S88" s="254" t="b">
        <f t="shared" si="87"/>
        <v>1</v>
      </c>
    </row>
    <row r="89" spans="1:19" ht="12.6">
      <c r="A89" s="668">
        <f t="shared" ref="A89" si="102">VALUE(MID(C89,11,4))</f>
        <v>5002</v>
      </c>
      <c r="B89" s="669">
        <f t="shared" ref="B89" si="103">VALUE(MID(C89,16,4))</f>
        <v>3171</v>
      </c>
      <c r="C89" s="667" t="s">
        <v>1472</v>
      </c>
      <c r="D89" s="165">
        <v>-294997.48</v>
      </c>
      <c r="E89" s="165">
        <f t="shared" si="77"/>
        <v>0</v>
      </c>
      <c r="F89" s="165">
        <f t="shared" si="78"/>
        <v>98499.11</v>
      </c>
      <c r="G89" s="165">
        <f t="shared" si="68"/>
        <v>-393496.58999999997</v>
      </c>
      <c r="H89" s="410"/>
      <c r="I89" s="755">
        <v>-393496.58999999997</v>
      </c>
      <c r="J89" s="750">
        <f t="shared" si="86"/>
        <v>0</v>
      </c>
      <c r="K89" s="547">
        <v>0</v>
      </c>
      <c r="L89" s="548">
        <v>98499.11</v>
      </c>
      <c r="M89" s="549">
        <v>0</v>
      </c>
      <c r="N89" s="549">
        <v>0</v>
      </c>
      <c r="O89" s="550">
        <f t="shared" si="69"/>
        <v>0</v>
      </c>
      <c r="P89" s="548">
        <f t="shared" si="70"/>
        <v>98499.11</v>
      </c>
      <c r="Q89" s="1"/>
      <c r="R89" s="636" t="s">
        <v>1472</v>
      </c>
      <c r="S89" s="254" t="b">
        <f t="shared" si="87"/>
        <v>1</v>
      </c>
    </row>
    <row r="90" spans="1:19" ht="12.6">
      <c r="A90" s="668">
        <f t="shared" si="58"/>
        <v>5002</v>
      </c>
      <c r="B90" s="669">
        <f t="shared" si="88"/>
        <v>3181</v>
      </c>
      <c r="C90" s="667" t="s">
        <v>848</v>
      </c>
      <c r="D90" s="165">
        <v>0</v>
      </c>
      <c r="E90" s="165">
        <f t="shared" si="77"/>
        <v>0</v>
      </c>
      <c r="F90" s="165">
        <f t="shared" si="78"/>
        <v>3122.18</v>
      </c>
      <c r="G90" s="165">
        <f t="shared" si="68"/>
        <v>-3122.18</v>
      </c>
      <c r="H90" s="410"/>
      <c r="I90" s="755">
        <v>-3122.18</v>
      </c>
      <c r="J90" s="750">
        <f t="shared" si="86"/>
        <v>0</v>
      </c>
      <c r="K90" s="547">
        <v>0</v>
      </c>
      <c r="L90" s="548">
        <v>0</v>
      </c>
      <c r="M90" s="549">
        <v>3122.18</v>
      </c>
      <c r="N90" s="549">
        <v>0</v>
      </c>
      <c r="O90" s="550">
        <f t="shared" si="69"/>
        <v>0</v>
      </c>
      <c r="P90" s="548">
        <f t="shared" si="70"/>
        <v>3122.18</v>
      </c>
      <c r="Q90" s="1"/>
      <c r="R90" s="636" t="s">
        <v>848</v>
      </c>
      <c r="S90" s="254" t="b">
        <f t="shared" si="87"/>
        <v>1</v>
      </c>
    </row>
    <row r="91" spans="1:19" ht="12.6">
      <c r="A91" s="668">
        <f t="shared" si="58"/>
        <v>5002</v>
      </c>
      <c r="B91" s="669">
        <f t="shared" si="88"/>
        <v>3221</v>
      </c>
      <c r="C91" s="253" t="s">
        <v>500</v>
      </c>
      <c r="D91" s="165">
        <v>-416504.02</v>
      </c>
      <c r="E91" s="165">
        <f t="shared" si="77"/>
        <v>1351.97</v>
      </c>
      <c r="F91" s="165">
        <f t="shared" si="78"/>
        <v>94100.84</v>
      </c>
      <c r="G91" s="165">
        <f t="shared" si="68"/>
        <v>-509252.89</v>
      </c>
      <c r="H91" s="410"/>
      <c r="I91" s="755">
        <v>-509252.89</v>
      </c>
      <c r="J91" s="750">
        <f t="shared" si="86"/>
        <v>0</v>
      </c>
      <c r="K91" s="547">
        <v>0</v>
      </c>
      <c r="L91" s="548">
        <v>94100.84</v>
      </c>
      <c r="M91" s="549">
        <v>0</v>
      </c>
      <c r="N91" s="549">
        <v>1351.97</v>
      </c>
      <c r="O91" s="550">
        <f t="shared" si="69"/>
        <v>1351.97</v>
      </c>
      <c r="P91" s="548">
        <f t="shared" si="70"/>
        <v>94100.84</v>
      </c>
      <c r="Q91" s="1"/>
      <c r="R91" s="636" t="s">
        <v>500</v>
      </c>
      <c r="S91" s="254" t="b">
        <f t="shared" si="87"/>
        <v>1</v>
      </c>
    </row>
    <row r="92" spans="1:19" ht="12.6">
      <c r="A92" s="668">
        <f t="shared" si="58"/>
        <v>5002</v>
      </c>
      <c r="B92" s="669">
        <f t="shared" si="88"/>
        <v>3271</v>
      </c>
      <c r="C92" s="667" t="s">
        <v>911</v>
      </c>
      <c r="D92" s="165">
        <v>1136800</v>
      </c>
      <c r="E92" s="165">
        <f t="shared" si="77"/>
        <v>162400</v>
      </c>
      <c r="F92" s="165">
        <f t="shared" si="78"/>
        <v>1100</v>
      </c>
      <c r="G92" s="165">
        <f t="shared" si="68"/>
        <v>1298100</v>
      </c>
      <c r="H92" s="410"/>
      <c r="I92" s="755">
        <v>1298100</v>
      </c>
      <c r="J92" s="750">
        <f t="shared" si="86"/>
        <v>0</v>
      </c>
      <c r="K92" s="547">
        <v>162400</v>
      </c>
      <c r="L92" s="548">
        <v>0</v>
      </c>
      <c r="M92" s="549">
        <v>1100</v>
      </c>
      <c r="N92" s="549">
        <v>0</v>
      </c>
      <c r="O92" s="550">
        <f t="shared" si="69"/>
        <v>162400</v>
      </c>
      <c r="P92" s="548">
        <f t="shared" si="70"/>
        <v>1100</v>
      </c>
      <c r="Q92" s="1"/>
      <c r="R92" s="636" t="s">
        <v>911</v>
      </c>
      <c r="S92" s="254" t="b">
        <f t="shared" si="87"/>
        <v>1</v>
      </c>
    </row>
    <row r="93" spans="1:19" ht="12.6">
      <c r="A93" s="668">
        <f t="shared" si="58"/>
        <v>5002</v>
      </c>
      <c r="B93" s="669">
        <f t="shared" si="88"/>
        <v>3311</v>
      </c>
      <c r="C93" s="667" t="s">
        <v>268</v>
      </c>
      <c r="D93" s="165">
        <v>0</v>
      </c>
      <c r="E93" s="165">
        <f t="shared" si="77"/>
        <v>0</v>
      </c>
      <c r="F93" s="165">
        <f t="shared" si="78"/>
        <v>0</v>
      </c>
      <c r="G93" s="165">
        <f t="shared" si="68"/>
        <v>0</v>
      </c>
      <c r="H93" s="410"/>
      <c r="I93" s="755">
        <v>0</v>
      </c>
      <c r="J93" s="750">
        <f t="shared" si="86"/>
        <v>0</v>
      </c>
      <c r="K93" s="547">
        <v>0</v>
      </c>
      <c r="L93" s="548">
        <v>0</v>
      </c>
      <c r="M93" s="549">
        <v>0</v>
      </c>
      <c r="N93" s="549">
        <v>0</v>
      </c>
      <c r="O93" s="550">
        <f>+N93+K93</f>
        <v>0</v>
      </c>
      <c r="P93" s="548">
        <f>+L93+M93</f>
        <v>0</v>
      </c>
      <c r="Q93" s="1"/>
      <c r="R93" s="636" t="s">
        <v>268</v>
      </c>
      <c r="S93" s="254" t="b">
        <f t="shared" si="87"/>
        <v>1</v>
      </c>
    </row>
    <row r="94" spans="1:19" ht="12.6">
      <c r="A94" s="668">
        <f t="shared" ref="A94" si="104">VALUE(MID(C94,11,4))</f>
        <v>5002</v>
      </c>
      <c r="B94" s="669">
        <f t="shared" ref="B94" si="105">VALUE(MID(C94,16,4))</f>
        <v>3321</v>
      </c>
      <c r="C94" s="667" t="s">
        <v>1843</v>
      </c>
      <c r="D94" s="165">
        <v>121800</v>
      </c>
      <c r="E94" s="165">
        <f t="shared" si="77"/>
        <v>40600</v>
      </c>
      <c r="F94" s="165">
        <f t="shared" si="78"/>
        <v>0</v>
      </c>
      <c r="G94" s="165">
        <f t="shared" si="68"/>
        <v>162400</v>
      </c>
      <c r="H94" s="410"/>
      <c r="I94" s="755">
        <v>162400</v>
      </c>
      <c r="J94" s="750">
        <f t="shared" si="86"/>
        <v>0</v>
      </c>
      <c r="K94" s="547">
        <v>40600</v>
      </c>
      <c r="L94" s="548">
        <v>0</v>
      </c>
      <c r="M94" s="549">
        <v>0</v>
      </c>
      <c r="N94" s="549">
        <v>0</v>
      </c>
      <c r="O94" s="550">
        <f>+N94+K94</f>
        <v>40600</v>
      </c>
      <c r="P94" s="548">
        <f>+L94+M94</f>
        <v>0</v>
      </c>
      <c r="Q94" s="1"/>
      <c r="R94" s="636" t="s">
        <v>1843</v>
      </c>
      <c r="S94" s="254" t="b">
        <f t="shared" si="87"/>
        <v>1</v>
      </c>
    </row>
    <row r="95" spans="1:19" ht="12.6">
      <c r="A95" s="668">
        <f t="shared" si="58"/>
        <v>5002</v>
      </c>
      <c r="B95" s="669">
        <f t="shared" si="88"/>
        <v>3331</v>
      </c>
      <c r="C95" s="667" t="s">
        <v>1077</v>
      </c>
      <c r="D95" s="165">
        <v>-186284.09999999998</v>
      </c>
      <c r="E95" s="165">
        <f t="shared" si="77"/>
        <v>200000</v>
      </c>
      <c r="F95" s="165">
        <f t="shared" si="78"/>
        <v>193142.05</v>
      </c>
      <c r="G95" s="165">
        <f t="shared" si="68"/>
        <v>-179426.14999999997</v>
      </c>
      <c r="H95" s="410"/>
      <c r="I95" s="755">
        <v>-179426.14999999997</v>
      </c>
      <c r="J95" s="750">
        <f t="shared" si="86"/>
        <v>0</v>
      </c>
      <c r="K95" s="547">
        <v>200000</v>
      </c>
      <c r="L95" s="548">
        <v>193142.05</v>
      </c>
      <c r="M95" s="549">
        <v>0</v>
      </c>
      <c r="N95" s="549">
        <v>0</v>
      </c>
      <c r="O95" s="550">
        <f t="shared" si="69"/>
        <v>200000</v>
      </c>
      <c r="P95" s="548">
        <f t="shared" si="70"/>
        <v>193142.05</v>
      </c>
      <c r="Q95" s="1"/>
      <c r="R95" s="636" t="s">
        <v>1077</v>
      </c>
      <c r="S95" s="254" t="b">
        <f t="shared" si="87"/>
        <v>1</v>
      </c>
    </row>
    <row r="96" spans="1:19" ht="12.6">
      <c r="A96" s="668">
        <f t="shared" ref="A96" si="106">VALUE(MID(C96,11,4))</f>
        <v>5002</v>
      </c>
      <c r="B96" s="669">
        <f t="shared" ref="B96" si="107">VALUE(MID(C96,16,4))</f>
        <v>3341</v>
      </c>
      <c r="C96" s="667" t="s">
        <v>1863</v>
      </c>
      <c r="D96" s="165">
        <v>94000</v>
      </c>
      <c r="E96" s="165">
        <f t="shared" si="77"/>
        <v>47000</v>
      </c>
      <c r="F96" s="165">
        <f t="shared" si="78"/>
        <v>810</v>
      </c>
      <c r="G96" s="165">
        <f t="shared" si="68"/>
        <v>140190</v>
      </c>
      <c r="H96" s="410"/>
      <c r="I96" s="755">
        <v>140190</v>
      </c>
      <c r="J96" s="750">
        <f t="shared" si="86"/>
        <v>0</v>
      </c>
      <c r="K96" s="547">
        <v>47000</v>
      </c>
      <c r="L96" s="548">
        <v>0</v>
      </c>
      <c r="M96" s="549">
        <v>810</v>
      </c>
      <c r="N96" s="549">
        <v>0</v>
      </c>
      <c r="O96" s="550">
        <f t="shared" si="69"/>
        <v>47000</v>
      </c>
      <c r="P96" s="548">
        <f t="shared" si="70"/>
        <v>810</v>
      </c>
      <c r="Q96" s="1"/>
      <c r="R96" s="636" t="s">
        <v>1863</v>
      </c>
      <c r="S96" s="254" t="b">
        <f t="shared" si="87"/>
        <v>1</v>
      </c>
    </row>
    <row r="97" spans="1:19" ht="12.6">
      <c r="A97" s="668">
        <f>VALUE(MID(C97,11,4))</f>
        <v>5002</v>
      </c>
      <c r="B97" s="669">
        <f>VALUE(MID(C97,16,4))</f>
        <v>3361</v>
      </c>
      <c r="C97" s="667" t="s">
        <v>773</v>
      </c>
      <c r="D97" s="165">
        <v>342400</v>
      </c>
      <c r="E97" s="165">
        <f t="shared" si="77"/>
        <v>259600</v>
      </c>
      <c r="F97" s="165">
        <f t="shared" si="78"/>
        <v>43604.770000000004</v>
      </c>
      <c r="G97" s="165">
        <f t="shared" si="68"/>
        <v>558395.23</v>
      </c>
      <c r="H97" s="410"/>
      <c r="I97" s="755">
        <v>558395.23</v>
      </c>
      <c r="J97" s="750">
        <f t="shared" si="86"/>
        <v>0</v>
      </c>
      <c r="K97" s="547">
        <v>259600</v>
      </c>
      <c r="L97" s="548">
        <v>35360</v>
      </c>
      <c r="M97" s="549">
        <v>8244.77</v>
      </c>
      <c r="N97" s="549">
        <v>0</v>
      </c>
      <c r="O97" s="550">
        <f>+N97+K97</f>
        <v>259600</v>
      </c>
      <c r="P97" s="548">
        <f>+L97+M97</f>
        <v>43604.770000000004</v>
      </c>
      <c r="Q97" s="1"/>
      <c r="R97" s="636" t="s">
        <v>773</v>
      </c>
      <c r="S97" s="254" t="b">
        <f t="shared" si="87"/>
        <v>1</v>
      </c>
    </row>
    <row r="98" spans="1:19" ht="12.6">
      <c r="A98" s="668">
        <f t="shared" si="58"/>
        <v>5002</v>
      </c>
      <c r="B98" s="669">
        <f t="shared" si="88"/>
        <v>3362</v>
      </c>
      <c r="C98" s="667" t="s">
        <v>501</v>
      </c>
      <c r="D98" s="165">
        <v>-541222.98</v>
      </c>
      <c r="E98" s="165">
        <f t="shared" si="77"/>
        <v>120357.02</v>
      </c>
      <c r="F98" s="165">
        <f t="shared" si="78"/>
        <v>249436</v>
      </c>
      <c r="G98" s="165">
        <f t="shared" si="68"/>
        <v>-670301.96</v>
      </c>
      <c r="H98" s="410"/>
      <c r="I98" s="755">
        <v>-670301.96</v>
      </c>
      <c r="J98" s="750">
        <f t="shared" si="86"/>
        <v>0</v>
      </c>
      <c r="K98" s="547">
        <v>95057.02</v>
      </c>
      <c r="L98" s="548">
        <v>179436</v>
      </c>
      <c r="M98" s="549">
        <v>70000</v>
      </c>
      <c r="N98" s="549">
        <v>25300</v>
      </c>
      <c r="O98" s="550">
        <f t="shared" si="69"/>
        <v>120357.02</v>
      </c>
      <c r="P98" s="548">
        <f t="shared" si="70"/>
        <v>249436</v>
      </c>
      <c r="Q98" s="1"/>
      <c r="R98" s="636" t="s">
        <v>501</v>
      </c>
      <c r="S98" s="254" t="b">
        <f t="shared" si="87"/>
        <v>1</v>
      </c>
    </row>
    <row r="99" spans="1:19" ht="12.6">
      <c r="A99" s="668">
        <f t="shared" ref="A99" si="108">VALUE(MID(C99,11,4))</f>
        <v>5002</v>
      </c>
      <c r="B99" s="669">
        <f t="shared" ref="B99" si="109">VALUE(MID(C99,16,4))</f>
        <v>3363</v>
      </c>
      <c r="C99" s="352" t="s">
        <v>1463</v>
      </c>
      <c r="D99" s="165">
        <v>-75000</v>
      </c>
      <c r="E99" s="165">
        <f t="shared" si="77"/>
        <v>0</v>
      </c>
      <c r="F99" s="165">
        <f t="shared" si="78"/>
        <v>50000</v>
      </c>
      <c r="G99" s="165">
        <f t="shared" si="68"/>
        <v>-125000</v>
      </c>
      <c r="H99" s="410"/>
      <c r="I99" s="755">
        <v>-125000</v>
      </c>
      <c r="J99" s="750">
        <f t="shared" si="86"/>
        <v>0</v>
      </c>
      <c r="K99" s="547">
        <v>0</v>
      </c>
      <c r="L99" s="548">
        <v>50000</v>
      </c>
      <c r="M99" s="549">
        <v>0</v>
      </c>
      <c r="N99" s="549">
        <v>0</v>
      </c>
      <c r="O99" s="550">
        <f t="shared" si="69"/>
        <v>0</v>
      </c>
      <c r="P99" s="548">
        <f t="shared" si="70"/>
        <v>50000</v>
      </c>
      <c r="Q99" s="1"/>
      <c r="R99" s="636" t="s">
        <v>1463</v>
      </c>
      <c r="S99" s="254" t="b">
        <f t="shared" si="87"/>
        <v>1</v>
      </c>
    </row>
    <row r="100" spans="1:19" ht="12.6">
      <c r="A100" s="668">
        <f t="shared" si="58"/>
        <v>5002</v>
      </c>
      <c r="B100" s="669">
        <f t="shared" si="88"/>
        <v>3381</v>
      </c>
      <c r="C100" s="253" t="s">
        <v>502</v>
      </c>
      <c r="D100" s="165">
        <v>768638.3</v>
      </c>
      <c r="E100" s="165">
        <f t="shared" si="77"/>
        <v>133745.28</v>
      </c>
      <c r="F100" s="165">
        <f t="shared" si="78"/>
        <v>0</v>
      </c>
      <c r="G100" s="165">
        <f t="shared" si="68"/>
        <v>902383.58000000007</v>
      </c>
      <c r="H100" s="410"/>
      <c r="I100" s="755">
        <v>902383.58000000007</v>
      </c>
      <c r="J100" s="750">
        <f t="shared" si="86"/>
        <v>0</v>
      </c>
      <c r="K100" s="547">
        <v>133745.28</v>
      </c>
      <c r="L100" s="548">
        <v>0</v>
      </c>
      <c r="M100" s="549">
        <v>0</v>
      </c>
      <c r="N100" s="549">
        <v>0</v>
      </c>
      <c r="O100" s="550">
        <f t="shared" si="69"/>
        <v>133745.28</v>
      </c>
      <c r="P100" s="548">
        <f t="shared" si="70"/>
        <v>0</v>
      </c>
      <c r="Q100" s="1"/>
      <c r="R100" s="636" t="s">
        <v>502</v>
      </c>
      <c r="S100" s="254" t="b">
        <f t="shared" si="87"/>
        <v>1</v>
      </c>
    </row>
    <row r="101" spans="1:19" ht="12.6">
      <c r="A101" s="668">
        <f t="shared" ref="A101" si="110">VALUE(MID(C101,11,4))</f>
        <v>5002</v>
      </c>
      <c r="B101" s="669">
        <f t="shared" ref="B101" si="111">VALUE(MID(C101,16,4))</f>
        <v>3391</v>
      </c>
      <c r="C101" s="253" t="s">
        <v>1634</v>
      </c>
      <c r="D101" s="165">
        <v>-416840.88</v>
      </c>
      <c r="E101" s="165">
        <f t="shared" si="77"/>
        <v>14500</v>
      </c>
      <c r="F101" s="165">
        <f t="shared" si="78"/>
        <v>146874</v>
      </c>
      <c r="G101" s="165">
        <f t="shared" si="68"/>
        <v>-549214.88</v>
      </c>
      <c r="H101" s="410"/>
      <c r="I101" s="755">
        <v>-549214.88</v>
      </c>
      <c r="J101" s="750">
        <f t="shared" si="86"/>
        <v>0</v>
      </c>
      <c r="K101" s="547">
        <v>14500</v>
      </c>
      <c r="L101" s="548">
        <v>146874</v>
      </c>
      <c r="M101" s="549">
        <v>0</v>
      </c>
      <c r="N101" s="549">
        <v>0</v>
      </c>
      <c r="O101" s="550">
        <f t="shared" si="69"/>
        <v>14500</v>
      </c>
      <c r="P101" s="548">
        <f t="shared" si="70"/>
        <v>146874</v>
      </c>
      <c r="Q101" s="1"/>
      <c r="R101" s="636" t="s">
        <v>1634</v>
      </c>
      <c r="S101" s="254" t="b">
        <f t="shared" si="87"/>
        <v>1</v>
      </c>
    </row>
    <row r="102" spans="1:19" ht="12.6">
      <c r="A102" s="668">
        <f>VALUE(MID(C102,11,4))</f>
        <v>5002</v>
      </c>
      <c r="B102" s="669">
        <f>VALUE(MID(C102,16,4))</f>
        <v>3411</v>
      </c>
      <c r="C102" s="253" t="s">
        <v>503</v>
      </c>
      <c r="D102" s="165">
        <v>-287000</v>
      </c>
      <c r="E102" s="165">
        <f t="shared" si="77"/>
        <v>25000</v>
      </c>
      <c r="F102" s="165">
        <f t="shared" si="78"/>
        <v>72876</v>
      </c>
      <c r="G102" s="165">
        <f t="shared" si="68"/>
        <v>-334876</v>
      </c>
      <c r="H102" s="410"/>
      <c r="I102" s="755">
        <v>-334876</v>
      </c>
      <c r="J102" s="750">
        <f t="shared" si="86"/>
        <v>0</v>
      </c>
      <c r="K102" s="547">
        <v>25000</v>
      </c>
      <c r="L102" s="548">
        <v>69000</v>
      </c>
      <c r="M102" s="549">
        <v>3876</v>
      </c>
      <c r="N102" s="549">
        <v>0</v>
      </c>
      <c r="O102" s="550">
        <f t="shared" si="69"/>
        <v>25000</v>
      </c>
      <c r="P102" s="548">
        <f t="shared" si="70"/>
        <v>72876</v>
      </c>
      <c r="Q102" s="1"/>
      <c r="R102" s="636" t="s">
        <v>503</v>
      </c>
      <c r="S102" s="254" t="b">
        <f t="shared" si="87"/>
        <v>1</v>
      </c>
    </row>
    <row r="103" spans="1:19" ht="12.6">
      <c r="A103" s="668">
        <f t="shared" si="58"/>
        <v>5002</v>
      </c>
      <c r="B103" s="669">
        <f t="shared" si="88"/>
        <v>3451</v>
      </c>
      <c r="C103" s="253" t="s">
        <v>504</v>
      </c>
      <c r="D103" s="165">
        <v>0</v>
      </c>
      <c r="E103" s="165">
        <f t="shared" si="77"/>
        <v>0</v>
      </c>
      <c r="F103" s="165">
        <f t="shared" si="78"/>
        <v>76810.039999999994</v>
      </c>
      <c r="G103" s="165">
        <f t="shared" si="68"/>
        <v>-76810.039999999994</v>
      </c>
      <c r="H103" s="410"/>
      <c r="I103" s="755">
        <v>-76810.039999999994</v>
      </c>
      <c r="J103" s="750">
        <f t="shared" si="86"/>
        <v>0</v>
      </c>
      <c r="K103" s="547">
        <v>0</v>
      </c>
      <c r="L103" s="548">
        <v>0</v>
      </c>
      <c r="M103" s="549">
        <v>76810.039999999994</v>
      </c>
      <c r="N103" s="549">
        <v>0</v>
      </c>
      <c r="O103" s="550">
        <f t="shared" si="69"/>
        <v>0</v>
      </c>
      <c r="P103" s="548">
        <f t="shared" si="70"/>
        <v>76810.039999999994</v>
      </c>
      <c r="Q103" s="1"/>
      <c r="R103" s="636" t="s">
        <v>504</v>
      </c>
      <c r="S103" s="254" t="b">
        <f t="shared" si="87"/>
        <v>1</v>
      </c>
    </row>
    <row r="104" spans="1:19" ht="12.6">
      <c r="A104" s="668">
        <f t="shared" si="58"/>
        <v>5002</v>
      </c>
      <c r="B104" s="669">
        <f t="shared" si="88"/>
        <v>3511</v>
      </c>
      <c r="C104" s="667" t="s">
        <v>849</v>
      </c>
      <c r="D104" s="165">
        <v>1824345.99</v>
      </c>
      <c r="E104" s="165">
        <f t="shared" si="77"/>
        <v>1009562.41</v>
      </c>
      <c r="F104" s="165">
        <f t="shared" si="78"/>
        <v>0</v>
      </c>
      <c r="G104" s="165">
        <f t="shared" si="68"/>
        <v>2833908.4</v>
      </c>
      <c r="H104" s="410"/>
      <c r="I104" s="755">
        <v>2833908.4</v>
      </c>
      <c r="J104" s="750">
        <f t="shared" si="86"/>
        <v>0</v>
      </c>
      <c r="K104" s="547">
        <v>942860</v>
      </c>
      <c r="L104" s="548">
        <v>0</v>
      </c>
      <c r="M104" s="549">
        <v>0</v>
      </c>
      <c r="N104" s="549">
        <v>66702.41</v>
      </c>
      <c r="O104" s="550">
        <f>+N104+K104</f>
        <v>1009562.41</v>
      </c>
      <c r="P104" s="548">
        <f>+L104+M104</f>
        <v>0</v>
      </c>
      <c r="Q104" s="1"/>
      <c r="R104" s="636" t="s">
        <v>849</v>
      </c>
      <c r="S104" s="254" t="b">
        <f t="shared" si="87"/>
        <v>1</v>
      </c>
    </row>
    <row r="105" spans="1:19" ht="12.6">
      <c r="A105" s="668">
        <f t="shared" si="58"/>
        <v>5002</v>
      </c>
      <c r="B105" s="669">
        <f t="shared" si="88"/>
        <v>3521</v>
      </c>
      <c r="C105" s="667" t="s">
        <v>269</v>
      </c>
      <c r="D105" s="165">
        <v>-734629.15000000014</v>
      </c>
      <c r="E105" s="165">
        <f t="shared" si="77"/>
        <v>80258.84</v>
      </c>
      <c r="F105" s="165">
        <f t="shared" si="78"/>
        <v>160925.95000000001</v>
      </c>
      <c r="G105" s="165">
        <f t="shared" si="68"/>
        <v>-815296.26000000024</v>
      </c>
      <c r="H105" s="410"/>
      <c r="I105" s="755">
        <v>-815296.26000000024</v>
      </c>
      <c r="J105" s="750">
        <f t="shared" si="86"/>
        <v>0</v>
      </c>
      <c r="K105" s="547">
        <v>10127.69</v>
      </c>
      <c r="L105" s="548">
        <v>160925.95000000001</v>
      </c>
      <c r="M105" s="549">
        <v>0</v>
      </c>
      <c r="N105" s="549">
        <v>70131.149999999994</v>
      </c>
      <c r="O105" s="550">
        <f t="shared" si="69"/>
        <v>80258.84</v>
      </c>
      <c r="P105" s="548">
        <f t="shared" si="70"/>
        <v>160925.95000000001</v>
      </c>
      <c r="Q105" s="1"/>
      <c r="R105" s="636" t="s">
        <v>269</v>
      </c>
      <c r="S105" s="254" t="b">
        <f t="shared" si="87"/>
        <v>1</v>
      </c>
    </row>
    <row r="106" spans="1:19" ht="12.6">
      <c r="A106" s="668">
        <f t="shared" ref="A106" si="112">VALUE(MID(C106,11,4))</f>
        <v>5002</v>
      </c>
      <c r="B106" s="669">
        <f t="shared" ref="B106" si="113">VALUE(MID(C106,16,4))</f>
        <v>3531</v>
      </c>
      <c r="C106" s="636" t="s">
        <v>1635</v>
      </c>
      <c r="D106" s="165">
        <v>30160</v>
      </c>
      <c r="E106" s="165">
        <f t="shared" si="77"/>
        <v>4640</v>
      </c>
      <c r="F106" s="165">
        <f t="shared" si="78"/>
        <v>2320</v>
      </c>
      <c r="G106" s="165">
        <f t="shared" si="68"/>
        <v>32480</v>
      </c>
      <c r="H106" s="410"/>
      <c r="I106" s="755">
        <v>32480</v>
      </c>
      <c r="J106" s="750">
        <f t="shared" si="86"/>
        <v>0</v>
      </c>
      <c r="K106" s="547">
        <v>4640</v>
      </c>
      <c r="L106" s="548">
        <v>2320</v>
      </c>
      <c r="M106" s="549">
        <v>0</v>
      </c>
      <c r="N106" s="549">
        <v>0</v>
      </c>
      <c r="O106" s="550">
        <f t="shared" si="69"/>
        <v>4640</v>
      </c>
      <c r="P106" s="548">
        <f t="shared" si="70"/>
        <v>2320</v>
      </c>
      <c r="Q106" s="1"/>
      <c r="R106" s="636" t="s">
        <v>1635</v>
      </c>
      <c r="S106" s="254" t="b">
        <f t="shared" si="87"/>
        <v>1</v>
      </c>
    </row>
    <row r="107" spans="1:19" ht="12.6">
      <c r="A107" s="668">
        <f t="shared" si="58"/>
        <v>5002</v>
      </c>
      <c r="B107" s="669">
        <f t="shared" si="88"/>
        <v>3553</v>
      </c>
      <c r="C107" s="667" t="s">
        <v>270</v>
      </c>
      <c r="D107" s="165">
        <v>-34748.239999999998</v>
      </c>
      <c r="E107" s="165">
        <f t="shared" si="77"/>
        <v>0</v>
      </c>
      <c r="F107" s="165">
        <f t="shared" si="78"/>
        <v>17363.879999999997</v>
      </c>
      <c r="G107" s="165">
        <f t="shared" si="68"/>
        <v>-52112.119999999995</v>
      </c>
      <c r="H107" s="410"/>
      <c r="I107" s="755">
        <v>-52112.119999999995</v>
      </c>
      <c r="J107" s="750">
        <f t="shared" si="86"/>
        <v>0</v>
      </c>
      <c r="K107" s="547">
        <v>0</v>
      </c>
      <c r="L107" s="548">
        <v>8687.06</v>
      </c>
      <c r="M107" s="549">
        <v>8676.82</v>
      </c>
      <c r="N107" s="549">
        <v>0</v>
      </c>
      <c r="O107" s="550">
        <f t="shared" si="69"/>
        <v>0</v>
      </c>
      <c r="P107" s="548">
        <f t="shared" si="70"/>
        <v>17363.879999999997</v>
      </c>
      <c r="Q107" s="1"/>
      <c r="R107" s="636" t="s">
        <v>270</v>
      </c>
      <c r="S107" s="254" t="b">
        <f t="shared" si="87"/>
        <v>1</v>
      </c>
    </row>
    <row r="108" spans="1:19" ht="12.6">
      <c r="A108" s="668">
        <f t="shared" si="58"/>
        <v>5002</v>
      </c>
      <c r="B108" s="669">
        <f t="shared" si="88"/>
        <v>3571</v>
      </c>
      <c r="C108" s="352" t="s">
        <v>937</v>
      </c>
      <c r="D108" s="165">
        <v>240000</v>
      </c>
      <c r="E108" s="165">
        <f t="shared" si="77"/>
        <v>60068</v>
      </c>
      <c r="F108" s="165">
        <f t="shared" si="78"/>
        <v>0</v>
      </c>
      <c r="G108" s="165">
        <f t="shared" si="68"/>
        <v>300068</v>
      </c>
      <c r="H108" s="410"/>
      <c r="I108" s="755">
        <v>300068</v>
      </c>
      <c r="J108" s="750">
        <f t="shared" si="86"/>
        <v>0</v>
      </c>
      <c r="K108" s="547">
        <v>40000</v>
      </c>
      <c r="L108" s="548">
        <v>0</v>
      </c>
      <c r="M108" s="549">
        <v>0</v>
      </c>
      <c r="N108" s="549">
        <v>20068</v>
      </c>
      <c r="O108" s="550">
        <f t="shared" si="69"/>
        <v>60068</v>
      </c>
      <c r="P108" s="548">
        <f t="shared" si="70"/>
        <v>0</v>
      </c>
      <c r="Q108" s="1"/>
      <c r="R108" s="636" t="s">
        <v>937</v>
      </c>
      <c r="S108" s="254" t="b">
        <f t="shared" si="87"/>
        <v>1</v>
      </c>
    </row>
    <row r="109" spans="1:19" ht="12.6">
      <c r="A109" s="668">
        <f t="shared" ref="A109:A158" si="114">VALUE(MID(C109,11,4))</f>
        <v>5002</v>
      </c>
      <c r="B109" s="669">
        <f t="shared" si="88"/>
        <v>3581</v>
      </c>
      <c r="C109" s="253" t="s">
        <v>505</v>
      </c>
      <c r="D109" s="165">
        <v>-96236.76</v>
      </c>
      <c r="E109" s="165">
        <f t="shared" si="77"/>
        <v>0</v>
      </c>
      <c r="F109" s="165">
        <f t="shared" si="78"/>
        <v>46598.92</v>
      </c>
      <c r="G109" s="165">
        <f t="shared" si="68"/>
        <v>-142835.68</v>
      </c>
      <c r="H109" s="410"/>
      <c r="I109" s="755">
        <v>-142835.68</v>
      </c>
      <c r="J109" s="750">
        <f t="shared" si="86"/>
        <v>0</v>
      </c>
      <c r="K109" s="547">
        <v>0</v>
      </c>
      <c r="L109" s="548">
        <v>45998.92</v>
      </c>
      <c r="M109" s="549">
        <v>600</v>
      </c>
      <c r="N109" s="549">
        <v>0</v>
      </c>
      <c r="O109" s="550">
        <f t="shared" si="69"/>
        <v>0</v>
      </c>
      <c r="P109" s="548">
        <f t="shared" si="70"/>
        <v>46598.92</v>
      </c>
      <c r="Q109" s="1"/>
      <c r="R109" s="636" t="s">
        <v>505</v>
      </c>
      <c r="S109" s="254" t="b">
        <f t="shared" si="87"/>
        <v>1</v>
      </c>
    </row>
    <row r="110" spans="1:19" ht="12.6">
      <c r="A110" s="668">
        <f t="shared" si="114"/>
        <v>5002</v>
      </c>
      <c r="B110" s="669">
        <f t="shared" si="88"/>
        <v>3591</v>
      </c>
      <c r="C110" s="667" t="s">
        <v>850</v>
      </c>
      <c r="D110" s="165">
        <v>-4544</v>
      </c>
      <c r="E110" s="165">
        <f t="shared" si="77"/>
        <v>0</v>
      </c>
      <c r="F110" s="165">
        <f t="shared" si="78"/>
        <v>3788</v>
      </c>
      <c r="G110" s="165">
        <f t="shared" si="68"/>
        <v>-8332</v>
      </c>
      <c r="H110" s="410"/>
      <c r="I110" s="755">
        <v>-8332</v>
      </c>
      <c r="J110" s="750">
        <f t="shared" si="86"/>
        <v>0</v>
      </c>
      <c r="K110" s="547">
        <v>0</v>
      </c>
      <c r="L110" s="548">
        <v>2272</v>
      </c>
      <c r="M110" s="549">
        <v>1516</v>
      </c>
      <c r="N110" s="549">
        <v>0</v>
      </c>
      <c r="O110" s="550">
        <f>+N110+K110</f>
        <v>0</v>
      </c>
      <c r="P110" s="548">
        <f>+L110+M110</f>
        <v>3788</v>
      </c>
      <c r="Q110" s="1"/>
      <c r="R110" s="636" t="s">
        <v>850</v>
      </c>
      <c r="S110" s="254" t="b">
        <f t="shared" si="87"/>
        <v>1</v>
      </c>
    </row>
    <row r="111" spans="1:19" ht="12.6">
      <c r="A111" s="668">
        <f t="shared" ref="A111" si="115">VALUE(MID(C111,11,4))</f>
        <v>5002</v>
      </c>
      <c r="B111" s="669">
        <f t="shared" ref="B111" si="116">VALUE(MID(C111,16,4))</f>
        <v>3661</v>
      </c>
      <c r="C111" s="667" t="s">
        <v>1636</v>
      </c>
      <c r="D111" s="165">
        <v>-884000</v>
      </c>
      <c r="E111" s="165">
        <f t="shared" si="77"/>
        <v>0</v>
      </c>
      <c r="F111" s="165">
        <f t="shared" si="78"/>
        <v>176800</v>
      </c>
      <c r="G111" s="165">
        <f t="shared" si="68"/>
        <v>-1060800</v>
      </c>
      <c r="H111" s="410"/>
      <c r="I111" s="755">
        <v>-1060800</v>
      </c>
      <c r="J111" s="750">
        <f t="shared" si="86"/>
        <v>0</v>
      </c>
      <c r="K111" s="547">
        <v>0</v>
      </c>
      <c r="L111" s="548">
        <v>176800</v>
      </c>
      <c r="M111" s="549">
        <v>0</v>
      </c>
      <c r="N111" s="549">
        <v>0</v>
      </c>
      <c r="O111" s="550">
        <f>+N111+K111</f>
        <v>0</v>
      </c>
      <c r="P111" s="548">
        <f>+L111+M111</f>
        <v>176800</v>
      </c>
      <c r="Q111" s="1"/>
      <c r="R111" s="636" t="s">
        <v>1636</v>
      </c>
      <c r="S111" s="254" t="b">
        <f t="shared" si="87"/>
        <v>1</v>
      </c>
    </row>
    <row r="112" spans="1:19" ht="12.6">
      <c r="A112" s="668">
        <f>VALUE(MID(C112,11,4))</f>
        <v>5002</v>
      </c>
      <c r="B112" s="669">
        <f>VALUE(MID(C112,16,4))</f>
        <v>3711</v>
      </c>
      <c r="C112" s="667" t="s">
        <v>851</v>
      </c>
      <c r="D112" s="165">
        <v>0</v>
      </c>
      <c r="E112" s="165">
        <f t="shared" si="77"/>
        <v>30000</v>
      </c>
      <c r="F112" s="165">
        <f t="shared" si="78"/>
        <v>28223</v>
      </c>
      <c r="G112" s="165">
        <f t="shared" si="68"/>
        <v>1777</v>
      </c>
      <c r="H112" s="410"/>
      <c r="I112" s="755">
        <v>1777</v>
      </c>
      <c r="J112" s="750">
        <f t="shared" si="86"/>
        <v>0</v>
      </c>
      <c r="K112" s="547">
        <v>0</v>
      </c>
      <c r="L112" s="548">
        <v>0</v>
      </c>
      <c r="M112" s="549">
        <v>28223</v>
      </c>
      <c r="N112" s="549">
        <v>30000</v>
      </c>
      <c r="O112" s="550">
        <f>+N112+K112</f>
        <v>30000</v>
      </c>
      <c r="P112" s="548">
        <f>+L112+M112</f>
        <v>28223</v>
      </c>
      <c r="Q112" s="1"/>
      <c r="R112" s="636" t="s">
        <v>851</v>
      </c>
      <c r="S112" s="254" t="b">
        <f t="shared" si="87"/>
        <v>1</v>
      </c>
    </row>
    <row r="113" spans="1:19" ht="12.6">
      <c r="A113" s="668">
        <f>VALUE(MID(C113,11,4))</f>
        <v>5002</v>
      </c>
      <c r="B113" s="669">
        <f>VALUE(MID(C113,16,4))</f>
        <v>3721</v>
      </c>
      <c r="C113" s="667" t="s">
        <v>1078</v>
      </c>
      <c r="D113" s="165">
        <v>105000</v>
      </c>
      <c r="E113" s="165">
        <f t="shared" si="77"/>
        <v>35000</v>
      </c>
      <c r="F113" s="165">
        <f t="shared" si="78"/>
        <v>18000</v>
      </c>
      <c r="G113" s="165">
        <f t="shared" si="68"/>
        <v>122000</v>
      </c>
      <c r="H113" s="410"/>
      <c r="I113" s="755">
        <v>122000</v>
      </c>
      <c r="J113" s="750">
        <f t="shared" si="86"/>
        <v>0</v>
      </c>
      <c r="K113" s="547">
        <v>35000</v>
      </c>
      <c r="L113" s="548">
        <v>0</v>
      </c>
      <c r="M113" s="549">
        <v>18000</v>
      </c>
      <c r="N113" s="549">
        <v>0</v>
      </c>
      <c r="O113" s="550">
        <f>+N113+K113</f>
        <v>35000</v>
      </c>
      <c r="P113" s="548">
        <f>+L113+M113</f>
        <v>18000</v>
      </c>
      <c r="Q113" s="1"/>
      <c r="R113" s="636" t="s">
        <v>1078</v>
      </c>
      <c r="S113" s="254" t="b">
        <f t="shared" si="87"/>
        <v>1</v>
      </c>
    </row>
    <row r="114" spans="1:19" ht="12.6">
      <c r="A114" s="668">
        <f t="shared" si="114"/>
        <v>5002</v>
      </c>
      <c r="B114" s="669">
        <f t="shared" si="88"/>
        <v>3722</v>
      </c>
      <c r="C114" s="667" t="s">
        <v>1329</v>
      </c>
      <c r="D114" s="165">
        <v>-410060</v>
      </c>
      <c r="E114" s="165">
        <f t="shared" si="77"/>
        <v>0</v>
      </c>
      <c r="F114" s="165">
        <f t="shared" si="78"/>
        <v>127030</v>
      </c>
      <c r="G114" s="165">
        <f t="shared" si="68"/>
        <v>-537090</v>
      </c>
      <c r="H114" s="410"/>
      <c r="I114" s="755">
        <v>-537090</v>
      </c>
      <c r="J114" s="750">
        <f t="shared" si="86"/>
        <v>0</v>
      </c>
      <c r="K114" s="547">
        <v>0</v>
      </c>
      <c r="L114" s="548">
        <v>105030</v>
      </c>
      <c r="M114" s="549">
        <v>22000</v>
      </c>
      <c r="N114" s="549">
        <v>0</v>
      </c>
      <c r="O114" s="550">
        <f t="shared" si="69"/>
        <v>0</v>
      </c>
      <c r="P114" s="548">
        <f t="shared" si="70"/>
        <v>127030</v>
      </c>
      <c r="Q114" s="1"/>
      <c r="R114" s="636" t="s">
        <v>1329</v>
      </c>
      <c r="S114" s="254" t="b">
        <f t="shared" si="87"/>
        <v>1</v>
      </c>
    </row>
    <row r="115" spans="1:19" ht="12.6">
      <c r="A115" s="668">
        <f t="shared" si="114"/>
        <v>5002</v>
      </c>
      <c r="B115" s="669">
        <f t="shared" si="88"/>
        <v>3751</v>
      </c>
      <c r="C115" s="667" t="s">
        <v>852</v>
      </c>
      <c r="D115" s="165">
        <v>0</v>
      </c>
      <c r="E115" s="165">
        <f t="shared" si="77"/>
        <v>40000</v>
      </c>
      <c r="F115" s="165">
        <f t="shared" si="78"/>
        <v>20624.96</v>
      </c>
      <c r="G115" s="165">
        <f t="shared" si="68"/>
        <v>19375.04</v>
      </c>
      <c r="H115" s="410"/>
      <c r="I115" s="755">
        <v>19375.04</v>
      </c>
      <c r="J115" s="750">
        <f t="shared" si="86"/>
        <v>0</v>
      </c>
      <c r="K115" s="547">
        <v>0</v>
      </c>
      <c r="L115" s="548">
        <v>0</v>
      </c>
      <c r="M115" s="549">
        <v>20624.96</v>
      </c>
      <c r="N115" s="549">
        <v>40000</v>
      </c>
      <c r="O115" s="550">
        <f>+N115+K115</f>
        <v>40000</v>
      </c>
      <c r="P115" s="548">
        <f>+L115+M115</f>
        <v>20624.96</v>
      </c>
      <c r="Q115" s="1"/>
      <c r="R115" s="636" t="s">
        <v>852</v>
      </c>
      <c r="S115" s="254" t="b">
        <f t="shared" si="87"/>
        <v>1</v>
      </c>
    </row>
    <row r="116" spans="1:19" ht="12.6">
      <c r="A116" s="668">
        <f t="shared" si="114"/>
        <v>5002</v>
      </c>
      <c r="B116" s="669">
        <f t="shared" si="88"/>
        <v>3831</v>
      </c>
      <c r="C116" s="667" t="s">
        <v>506</v>
      </c>
      <c r="D116" s="165">
        <v>-3346916.0600000005</v>
      </c>
      <c r="E116" s="165">
        <f t="shared" si="77"/>
        <v>0</v>
      </c>
      <c r="F116" s="165">
        <f t="shared" si="78"/>
        <v>635410.49</v>
      </c>
      <c r="G116" s="165">
        <f t="shared" si="68"/>
        <v>-3982326.5500000007</v>
      </c>
      <c r="H116" s="410"/>
      <c r="I116" s="755">
        <v>-3982326.5500000007</v>
      </c>
      <c r="J116" s="750">
        <f t="shared" si="86"/>
        <v>0</v>
      </c>
      <c r="K116" s="547">
        <v>0</v>
      </c>
      <c r="L116" s="548">
        <v>635410.49</v>
      </c>
      <c r="M116" s="549">
        <v>0</v>
      </c>
      <c r="N116" s="549">
        <v>0</v>
      </c>
      <c r="O116" s="550">
        <f>+N116+K116</f>
        <v>0</v>
      </c>
      <c r="P116" s="548">
        <f>+L116+M116</f>
        <v>635410.49</v>
      </c>
      <c r="Q116" s="1"/>
      <c r="R116" s="636" t="s">
        <v>506</v>
      </c>
      <c r="S116" s="254" t="b">
        <f t="shared" si="87"/>
        <v>1</v>
      </c>
    </row>
    <row r="117" spans="1:19" ht="12.6">
      <c r="A117" s="668">
        <f t="shared" si="114"/>
        <v>5002</v>
      </c>
      <c r="B117" s="669">
        <f t="shared" si="88"/>
        <v>3921</v>
      </c>
      <c r="C117" s="667" t="s">
        <v>507</v>
      </c>
      <c r="D117" s="165">
        <v>88356.76</v>
      </c>
      <c r="E117" s="165">
        <f t="shared" si="77"/>
        <v>38118.92</v>
      </c>
      <c r="F117" s="165">
        <f t="shared" si="78"/>
        <v>37241.919999999998</v>
      </c>
      <c r="G117" s="165">
        <f t="shared" si="68"/>
        <v>89233.76</v>
      </c>
      <c r="H117" s="410"/>
      <c r="I117" s="755">
        <v>89233.76</v>
      </c>
      <c r="J117" s="750">
        <f t="shared" si="86"/>
        <v>0</v>
      </c>
      <c r="K117" s="547">
        <v>38118.92</v>
      </c>
      <c r="L117" s="548">
        <v>0</v>
      </c>
      <c r="M117" s="549">
        <v>37241.919999999998</v>
      </c>
      <c r="N117" s="549">
        <v>0</v>
      </c>
      <c r="O117" s="550">
        <f t="shared" si="69"/>
        <v>38118.92</v>
      </c>
      <c r="P117" s="548">
        <f t="shared" si="70"/>
        <v>37241.919999999998</v>
      </c>
      <c r="Q117" s="1"/>
      <c r="R117" s="636" t="s">
        <v>507</v>
      </c>
      <c r="S117" s="254" t="b">
        <f t="shared" si="87"/>
        <v>1</v>
      </c>
    </row>
    <row r="118" spans="1:19" ht="12.6">
      <c r="A118" s="668">
        <f t="shared" ref="A118" si="117">VALUE(MID(C118,11,4))</f>
        <v>5002</v>
      </c>
      <c r="B118" s="669">
        <f t="shared" ref="B118" si="118">VALUE(MID(C118,16,4))</f>
        <v>5111</v>
      </c>
      <c r="C118" s="667" t="s">
        <v>1079</v>
      </c>
      <c r="D118" s="165">
        <v>-2005693.2</v>
      </c>
      <c r="E118" s="165">
        <f t="shared" si="77"/>
        <v>42922.400000000001</v>
      </c>
      <c r="F118" s="165">
        <f t="shared" si="78"/>
        <v>502739.20000000001</v>
      </c>
      <c r="G118" s="165">
        <f t="shared" si="68"/>
        <v>-2465510</v>
      </c>
      <c r="H118" s="410"/>
      <c r="I118" s="755">
        <v>-2465510</v>
      </c>
      <c r="J118" s="750">
        <f t="shared" si="86"/>
        <v>0</v>
      </c>
      <c r="K118" s="547">
        <v>0</v>
      </c>
      <c r="L118" s="548">
        <v>502739.20000000001</v>
      </c>
      <c r="M118" s="549">
        <v>0</v>
      </c>
      <c r="N118" s="549">
        <v>42922.400000000001</v>
      </c>
      <c r="O118" s="550">
        <f t="shared" ref="O118:O120" si="119">+N118+K118</f>
        <v>42922.400000000001</v>
      </c>
      <c r="P118" s="548">
        <f t="shared" ref="P118:P120" si="120">+L118+M118</f>
        <v>502739.20000000001</v>
      </c>
      <c r="Q118" s="1"/>
      <c r="R118" s="636" t="s">
        <v>1079</v>
      </c>
      <c r="S118" s="254" t="b">
        <f t="shared" si="87"/>
        <v>1</v>
      </c>
    </row>
    <row r="119" spans="1:19" ht="12.6">
      <c r="A119" s="668">
        <f t="shared" ref="A119" si="121">VALUE(MID(C119,11,4))</f>
        <v>5002</v>
      </c>
      <c r="B119" s="669">
        <f t="shared" ref="B119" si="122">VALUE(MID(C119,16,4))</f>
        <v>5151</v>
      </c>
      <c r="C119" s="667" t="s">
        <v>1807</v>
      </c>
      <c r="D119" s="165">
        <v>474292.24</v>
      </c>
      <c r="E119" s="165">
        <f t="shared" ref="E119" si="123">+O119</f>
        <v>152892.24</v>
      </c>
      <c r="F119" s="165">
        <f t="shared" ref="F119" si="124">+P119</f>
        <v>0</v>
      </c>
      <c r="G119" s="165">
        <f t="shared" ref="G119" si="125">+D119+E119-F119</f>
        <v>627184.48</v>
      </c>
      <c r="H119" s="410"/>
      <c r="I119" s="755">
        <v>627184.48</v>
      </c>
      <c r="J119" s="750">
        <f t="shared" si="86"/>
        <v>0</v>
      </c>
      <c r="K119" s="547">
        <v>152892.24</v>
      </c>
      <c r="L119" s="548">
        <v>0</v>
      </c>
      <c r="M119" s="549">
        <v>0</v>
      </c>
      <c r="N119" s="549">
        <v>0</v>
      </c>
      <c r="O119" s="550">
        <f t="shared" si="119"/>
        <v>152892.24</v>
      </c>
      <c r="P119" s="548">
        <f t="shared" si="120"/>
        <v>0</v>
      </c>
      <c r="Q119" s="1"/>
      <c r="R119" s="636" t="s">
        <v>1807</v>
      </c>
      <c r="S119" s="254" t="b">
        <f t="shared" si="87"/>
        <v>1</v>
      </c>
    </row>
    <row r="120" spans="1:19" ht="12.6">
      <c r="A120" s="668">
        <f t="shared" ref="A120" si="126">VALUE(MID(C120,11,4))</f>
        <v>5002</v>
      </c>
      <c r="B120" s="669">
        <f t="shared" ref="B120" si="127">VALUE(MID(C120,16,4))</f>
        <v>5191</v>
      </c>
      <c r="C120" s="667" t="s">
        <v>1786</v>
      </c>
      <c r="D120" s="165">
        <v>191504.36</v>
      </c>
      <c r="E120" s="165">
        <f t="shared" si="77"/>
        <v>34888.5</v>
      </c>
      <c r="F120" s="165">
        <f t="shared" si="78"/>
        <v>213.32</v>
      </c>
      <c r="G120" s="165">
        <f t="shared" si="68"/>
        <v>226179.53999999998</v>
      </c>
      <c r="H120" s="410"/>
      <c r="I120" s="755">
        <v>226179.53999999998</v>
      </c>
      <c r="J120" s="750">
        <f t="shared" si="86"/>
        <v>0</v>
      </c>
      <c r="K120" s="547">
        <v>34888.5</v>
      </c>
      <c r="L120" s="548">
        <v>213.32</v>
      </c>
      <c r="M120" s="549">
        <v>0</v>
      </c>
      <c r="N120" s="549">
        <v>0</v>
      </c>
      <c r="O120" s="550">
        <f t="shared" si="119"/>
        <v>34888.5</v>
      </c>
      <c r="P120" s="548">
        <f t="shared" si="120"/>
        <v>213.32</v>
      </c>
      <c r="Q120" s="1"/>
      <c r="R120" s="636" t="s">
        <v>1786</v>
      </c>
      <c r="S120" s="254" t="b">
        <f t="shared" si="87"/>
        <v>1</v>
      </c>
    </row>
    <row r="121" spans="1:19" ht="12.6">
      <c r="A121" s="668">
        <f t="shared" ref="A121" si="128">VALUE(MID(C121,11,4))</f>
        <v>5002</v>
      </c>
      <c r="B121" s="669">
        <f t="shared" ref="B121" si="129">VALUE(MID(C121,16,4))</f>
        <v>5211</v>
      </c>
      <c r="C121" s="667" t="s">
        <v>1225</v>
      </c>
      <c r="D121" s="165">
        <v>317222.32</v>
      </c>
      <c r="E121" s="165">
        <f t="shared" ref="E121:E123" si="130">+O121</f>
        <v>159673.32</v>
      </c>
      <c r="F121" s="165">
        <f t="shared" ref="F121:F123" si="131">+P121</f>
        <v>165246.72</v>
      </c>
      <c r="G121" s="165">
        <f t="shared" ref="G121:G123" si="132">+D121+E121-F121</f>
        <v>311648.92000000004</v>
      </c>
      <c r="H121" s="410"/>
      <c r="I121" s="755">
        <v>311648.92000000004</v>
      </c>
      <c r="J121" s="750">
        <f t="shared" si="86"/>
        <v>0</v>
      </c>
      <c r="K121" s="547">
        <v>159673.32</v>
      </c>
      <c r="L121" s="548">
        <v>158324.32</v>
      </c>
      <c r="M121" s="549">
        <v>6922.4</v>
      </c>
      <c r="N121" s="549">
        <v>0</v>
      </c>
      <c r="O121" s="550">
        <f t="shared" ref="O121:O127" si="133">+N121+K121</f>
        <v>159673.32</v>
      </c>
      <c r="P121" s="548">
        <f t="shared" ref="P121:P127" si="134">+L121+M121</f>
        <v>165246.72</v>
      </c>
      <c r="Q121" s="1"/>
      <c r="R121" s="636" t="s">
        <v>1225</v>
      </c>
      <c r="S121" s="254" t="b">
        <f t="shared" si="87"/>
        <v>1</v>
      </c>
    </row>
    <row r="122" spans="1:19" ht="12.6">
      <c r="A122" s="668">
        <f t="shared" ref="A122" si="135">VALUE(MID(C122,11,4))</f>
        <v>5002</v>
      </c>
      <c r="B122" s="669">
        <f t="shared" ref="B122" si="136">VALUE(MID(C122,16,4))</f>
        <v>5413</v>
      </c>
      <c r="C122" s="667" t="s">
        <v>1829</v>
      </c>
      <c r="D122" s="165">
        <v>1530271.8</v>
      </c>
      <c r="E122" s="165">
        <f t="shared" si="130"/>
        <v>863973</v>
      </c>
      <c r="F122" s="165">
        <f t="shared" si="131"/>
        <v>36000</v>
      </c>
      <c r="G122" s="165">
        <f t="shared" si="132"/>
        <v>2358244.7999999998</v>
      </c>
      <c r="H122" s="410"/>
      <c r="I122" s="755">
        <v>2358244.7999999998</v>
      </c>
      <c r="J122" s="750">
        <f t="shared" si="86"/>
        <v>0</v>
      </c>
      <c r="K122" s="547">
        <v>863973</v>
      </c>
      <c r="L122" s="548">
        <v>0</v>
      </c>
      <c r="M122" s="549">
        <v>36000</v>
      </c>
      <c r="N122" s="549">
        <v>0</v>
      </c>
      <c r="O122" s="550">
        <f t="shared" si="133"/>
        <v>863973</v>
      </c>
      <c r="P122" s="548">
        <f t="shared" si="134"/>
        <v>36000</v>
      </c>
      <c r="Q122" s="1"/>
      <c r="R122" s="636" t="s">
        <v>1829</v>
      </c>
      <c r="S122" s="254" t="b">
        <f t="shared" si="87"/>
        <v>1</v>
      </c>
    </row>
    <row r="123" spans="1:19" ht="12.6">
      <c r="A123" s="668">
        <f t="shared" ref="A123" si="137">VALUE(MID(C123,11,4))</f>
        <v>5002</v>
      </c>
      <c r="B123" s="669">
        <f t="shared" ref="B123" si="138">VALUE(MID(C123,16,4))</f>
        <v>5691</v>
      </c>
      <c r="C123" s="667" t="s">
        <v>1637</v>
      </c>
      <c r="D123" s="165">
        <v>-3320</v>
      </c>
      <c r="E123" s="165">
        <f t="shared" si="130"/>
        <v>0</v>
      </c>
      <c r="F123" s="165">
        <f t="shared" si="131"/>
        <v>1660</v>
      </c>
      <c r="G123" s="165">
        <f t="shared" si="132"/>
        <v>-4980</v>
      </c>
      <c r="H123" s="410"/>
      <c r="I123" s="755">
        <v>-4980</v>
      </c>
      <c r="J123" s="750">
        <f t="shared" si="86"/>
        <v>0</v>
      </c>
      <c r="K123" s="547">
        <v>0</v>
      </c>
      <c r="L123" s="548">
        <v>1660</v>
      </c>
      <c r="M123" s="549">
        <v>0</v>
      </c>
      <c r="N123" s="549">
        <v>0</v>
      </c>
      <c r="O123" s="550">
        <f t="shared" si="133"/>
        <v>0</v>
      </c>
      <c r="P123" s="548">
        <f t="shared" si="134"/>
        <v>1660</v>
      </c>
      <c r="Q123" s="1"/>
      <c r="R123" s="636" t="s">
        <v>1637</v>
      </c>
      <c r="S123" s="254" t="b">
        <f t="shared" si="87"/>
        <v>1</v>
      </c>
    </row>
    <row r="124" spans="1:19" ht="12.6">
      <c r="A124" s="668">
        <f t="shared" si="114"/>
        <v>0</v>
      </c>
      <c r="B124" s="669">
        <f t="shared" si="88"/>
        <v>0</v>
      </c>
      <c r="C124" s="665" t="s">
        <v>1154</v>
      </c>
      <c r="D124" s="748">
        <v>-669097.91999999993</v>
      </c>
      <c r="E124" s="748">
        <f>+E125+E128+E131+E134+E137</f>
        <v>353650.29000000004</v>
      </c>
      <c r="F124" s="748">
        <f>+F125+F128+F131+F134+F137</f>
        <v>613313.21</v>
      </c>
      <c r="G124" s="748">
        <f>+G125+G128+G131+G134+G137</f>
        <v>-928760.83999999985</v>
      </c>
      <c r="H124" s="410"/>
      <c r="I124" s="755">
        <v>-928760.83999999985</v>
      </c>
      <c r="J124" s="750">
        <f t="shared" si="86"/>
        <v>0</v>
      </c>
      <c r="K124" s="547">
        <v>231650.29</v>
      </c>
      <c r="L124" s="548">
        <v>491199.25</v>
      </c>
      <c r="M124" s="549">
        <v>122113.96</v>
      </c>
      <c r="N124" s="549">
        <v>122000</v>
      </c>
      <c r="O124" s="550">
        <f t="shared" si="133"/>
        <v>353650.29000000004</v>
      </c>
      <c r="P124" s="548">
        <f t="shared" si="134"/>
        <v>613313.21</v>
      </c>
      <c r="Q124" s="1"/>
      <c r="R124" s="636" t="s">
        <v>1154</v>
      </c>
      <c r="S124" s="254" t="b">
        <f t="shared" si="87"/>
        <v>1</v>
      </c>
    </row>
    <row r="125" spans="1:19" ht="12.6">
      <c r="A125" s="668">
        <f t="shared" ref="A125:A127" si="139">VALUE(MID(C125,11,4))</f>
        <v>6001</v>
      </c>
      <c r="B125" s="669">
        <f t="shared" ref="B125:B127" si="140">VALUE(MID(C125,16,4))</f>
        <v>0</v>
      </c>
      <c r="C125" s="666" t="s">
        <v>1330</v>
      </c>
      <c r="D125" s="165">
        <v>50000</v>
      </c>
      <c r="E125" s="165">
        <f>SUM(E126:E127)</f>
        <v>50000</v>
      </c>
      <c r="F125" s="165">
        <f>SUM(F126:F127)</f>
        <v>0</v>
      </c>
      <c r="G125" s="165">
        <f>SUM(G126:G127)</f>
        <v>100000</v>
      </c>
      <c r="H125" s="814"/>
      <c r="I125" s="755">
        <v>100000</v>
      </c>
      <c r="J125" s="750">
        <f t="shared" si="86"/>
        <v>0</v>
      </c>
      <c r="K125" s="547">
        <v>50000</v>
      </c>
      <c r="L125" s="548">
        <v>0</v>
      </c>
      <c r="M125" s="549">
        <v>0</v>
      </c>
      <c r="N125" s="549">
        <v>0</v>
      </c>
      <c r="O125" s="550">
        <f t="shared" si="133"/>
        <v>50000</v>
      </c>
      <c r="P125" s="548">
        <f t="shared" si="134"/>
        <v>0</v>
      </c>
      <c r="Q125" s="1"/>
      <c r="R125" s="636" t="s">
        <v>1330</v>
      </c>
      <c r="S125" s="254" t="b">
        <f t="shared" si="87"/>
        <v>1</v>
      </c>
    </row>
    <row r="126" spans="1:19" ht="12.6">
      <c r="A126" s="668">
        <f t="shared" ref="A126" si="141">VALUE(MID(C126,11,4))</f>
        <v>6001</v>
      </c>
      <c r="B126" s="669">
        <f t="shared" ref="B126" si="142">VALUE(MID(C126,16,4))</f>
        <v>2152</v>
      </c>
      <c r="C126" s="667" t="s">
        <v>1897</v>
      </c>
      <c r="D126" s="165">
        <v>50000</v>
      </c>
      <c r="E126" s="165">
        <f t="shared" ref="E126:F127" si="143">+O126</f>
        <v>50000</v>
      </c>
      <c r="F126" s="165">
        <f t="shared" si="143"/>
        <v>0</v>
      </c>
      <c r="G126" s="165">
        <f>+D126+E126-F126</f>
        <v>100000</v>
      </c>
      <c r="H126" s="814"/>
      <c r="I126" s="755">
        <v>100000</v>
      </c>
      <c r="J126" s="750">
        <f t="shared" si="86"/>
        <v>0</v>
      </c>
      <c r="K126" s="547">
        <v>50000</v>
      </c>
      <c r="L126" s="548">
        <v>0</v>
      </c>
      <c r="M126" s="549">
        <v>0</v>
      </c>
      <c r="N126" s="549">
        <v>0</v>
      </c>
      <c r="O126" s="550">
        <f t="shared" si="133"/>
        <v>50000</v>
      </c>
      <c r="P126" s="548">
        <f t="shared" si="134"/>
        <v>0</v>
      </c>
      <c r="Q126" s="1"/>
      <c r="R126" s="636" t="s">
        <v>1897</v>
      </c>
      <c r="S126" s="254" t="b">
        <f t="shared" si="87"/>
        <v>1</v>
      </c>
    </row>
    <row r="127" spans="1:19" ht="12.6">
      <c r="A127" s="668">
        <f t="shared" si="139"/>
        <v>6001</v>
      </c>
      <c r="B127" s="669">
        <f t="shared" si="140"/>
        <v>3611</v>
      </c>
      <c r="C127" s="667" t="s">
        <v>1331</v>
      </c>
      <c r="D127" s="165">
        <v>0</v>
      </c>
      <c r="E127" s="165">
        <f t="shared" si="143"/>
        <v>0</v>
      </c>
      <c r="F127" s="165">
        <f t="shared" si="143"/>
        <v>0</v>
      </c>
      <c r="G127" s="165">
        <f>+D127+E127-F127</f>
        <v>0</v>
      </c>
      <c r="H127" s="814"/>
      <c r="I127" s="755">
        <v>0</v>
      </c>
      <c r="J127" s="750">
        <f t="shared" si="86"/>
        <v>0</v>
      </c>
      <c r="K127" s="547">
        <v>0</v>
      </c>
      <c r="L127" s="548">
        <v>0</v>
      </c>
      <c r="M127" s="549">
        <v>0</v>
      </c>
      <c r="N127" s="549">
        <v>0</v>
      </c>
      <c r="O127" s="550">
        <f t="shared" si="133"/>
        <v>0</v>
      </c>
      <c r="P127" s="548">
        <f t="shared" si="134"/>
        <v>0</v>
      </c>
      <c r="Q127" s="1"/>
      <c r="R127" s="636" t="s">
        <v>1331</v>
      </c>
      <c r="S127" s="254" t="b">
        <f t="shared" si="87"/>
        <v>1</v>
      </c>
    </row>
    <row r="128" spans="1:19" ht="12.6">
      <c r="A128" s="668">
        <f t="shared" si="114"/>
        <v>6002</v>
      </c>
      <c r="B128" s="669">
        <f t="shared" si="88"/>
        <v>0</v>
      </c>
      <c r="C128" s="666" t="s">
        <v>1332</v>
      </c>
      <c r="D128" s="165">
        <v>-554000</v>
      </c>
      <c r="E128" s="165">
        <f>SUM(E129:E130)</f>
        <v>7000</v>
      </c>
      <c r="F128" s="165">
        <f>SUM(F129:F130)</f>
        <v>150000</v>
      </c>
      <c r="G128" s="165">
        <f>SUM(G129:G130)</f>
        <v>-697000</v>
      </c>
      <c r="H128" s="410"/>
      <c r="I128" s="755">
        <v>-697000</v>
      </c>
      <c r="J128" s="750">
        <f t="shared" si="86"/>
        <v>0</v>
      </c>
      <c r="K128" s="547">
        <v>7000</v>
      </c>
      <c r="L128" s="548">
        <v>150000</v>
      </c>
      <c r="M128" s="549">
        <v>0</v>
      </c>
      <c r="N128" s="549">
        <v>0</v>
      </c>
      <c r="O128" s="550">
        <f t="shared" si="69"/>
        <v>7000</v>
      </c>
      <c r="P128" s="548">
        <f t="shared" si="70"/>
        <v>150000</v>
      </c>
      <c r="Q128" s="1"/>
      <c r="R128" s="636" t="s">
        <v>1332</v>
      </c>
      <c r="S128" s="254" t="b">
        <f t="shared" si="87"/>
        <v>1</v>
      </c>
    </row>
    <row r="129" spans="1:19" ht="12.6">
      <c r="A129" s="668">
        <f t="shared" si="114"/>
        <v>6002</v>
      </c>
      <c r="B129" s="669">
        <f t="shared" si="88"/>
        <v>3341</v>
      </c>
      <c r="C129" s="667" t="s">
        <v>1638</v>
      </c>
      <c r="D129" s="165">
        <v>-568000</v>
      </c>
      <c r="E129" s="165">
        <f t="shared" ref="E129:F130" si="144">+O129</f>
        <v>0</v>
      </c>
      <c r="F129" s="165">
        <f t="shared" si="144"/>
        <v>150000</v>
      </c>
      <c r="G129" s="165">
        <f>+D129+E129-F129</f>
        <v>-718000</v>
      </c>
      <c r="H129" s="410"/>
      <c r="I129" s="755">
        <v>-718000</v>
      </c>
      <c r="J129" s="750">
        <f t="shared" si="86"/>
        <v>0</v>
      </c>
      <c r="K129" s="547">
        <v>0</v>
      </c>
      <c r="L129" s="548">
        <v>150000</v>
      </c>
      <c r="M129" s="549">
        <v>0</v>
      </c>
      <c r="N129" s="549">
        <v>0</v>
      </c>
      <c r="O129" s="550">
        <f>+N129+K129</f>
        <v>0</v>
      </c>
      <c r="P129" s="548">
        <f>+L129+M129</f>
        <v>150000</v>
      </c>
      <c r="Q129" s="1"/>
      <c r="R129" s="636" t="s">
        <v>1638</v>
      </c>
      <c r="S129" s="254" t="b">
        <f t="shared" si="87"/>
        <v>1</v>
      </c>
    </row>
    <row r="130" spans="1:19" ht="12.6">
      <c r="A130" s="668">
        <f t="shared" ref="A130" si="145">VALUE(MID(C130,11,4))</f>
        <v>6002</v>
      </c>
      <c r="B130" s="669">
        <f t="shared" ref="B130" si="146">VALUE(MID(C130,16,4))</f>
        <v>3391</v>
      </c>
      <c r="C130" s="667" t="s">
        <v>1864</v>
      </c>
      <c r="D130" s="165">
        <v>14000</v>
      </c>
      <c r="E130" s="165">
        <f t="shared" si="144"/>
        <v>7000</v>
      </c>
      <c r="F130" s="165">
        <f t="shared" si="144"/>
        <v>0</v>
      </c>
      <c r="G130" s="165">
        <f>+D130+E130-F130</f>
        <v>21000</v>
      </c>
      <c r="H130" s="410"/>
      <c r="I130" s="755">
        <v>21000</v>
      </c>
      <c r="J130" s="750">
        <f t="shared" si="86"/>
        <v>0</v>
      </c>
      <c r="K130" s="547">
        <v>7000</v>
      </c>
      <c r="L130" s="548">
        <v>0</v>
      </c>
      <c r="M130" s="549">
        <v>0</v>
      </c>
      <c r="N130" s="549">
        <v>0</v>
      </c>
      <c r="O130" s="550">
        <f>+N130+K130</f>
        <v>7000</v>
      </c>
      <c r="P130" s="548">
        <f>+L130+M130</f>
        <v>0</v>
      </c>
      <c r="Q130" s="1"/>
      <c r="R130" s="636" t="s">
        <v>1864</v>
      </c>
      <c r="S130" s="254" t="b">
        <f t="shared" si="87"/>
        <v>1</v>
      </c>
    </row>
    <row r="131" spans="1:19" ht="12.6">
      <c r="A131" s="668">
        <f t="shared" si="114"/>
        <v>6003</v>
      </c>
      <c r="B131" s="669">
        <f t="shared" si="88"/>
        <v>0</v>
      </c>
      <c r="C131" s="666" t="s">
        <v>1639</v>
      </c>
      <c r="D131" s="165">
        <v>209600</v>
      </c>
      <c r="E131" s="165">
        <f>SUM(E132:E133)</f>
        <v>28000</v>
      </c>
      <c r="F131" s="165">
        <f>SUM(F132:F133)</f>
        <v>4800</v>
      </c>
      <c r="G131" s="165">
        <f>SUM(G132:G133)</f>
        <v>232800</v>
      </c>
      <c r="H131" s="410"/>
      <c r="I131" s="755">
        <v>232800</v>
      </c>
      <c r="J131" s="750">
        <f t="shared" si="86"/>
        <v>0</v>
      </c>
      <c r="K131" s="547">
        <v>28000</v>
      </c>
      <c r="L131" s="548">
        <v>4800</v>
      </c>
      <c r="M131" s="549">
        <v>0</v>
      </c>
      <c r="N131" s="549">
        <v>0</v>
      </c>
      <c r="O131" s="550">
        <f t="shared" si="69"/>
        <v>28000</v>
      </c>
      <c r="P131" s="548">
        <f t="shared" si="70"/>
        <v>4800</v>
      </c>
      <c r="Q131" s="1"/>
      <c r="R131" s="636" t="s">
        <v>1639</v>
      </c>
      <c r="S131" s="254" t="b">
        <f t="shared" ref="S131:S159" si="147">R131=C131</f>
        <v>1</v>
      </c>
    </row>
    <row r="132" spans="1:19" ht="12.6">
      <c r="A132" s="668">
        <f t="shared" ref="A132" si="148">VALUE(MID(C132,11,4))</f>
        <v>6003</v>
      </c>
      <c r="B132" s="669">
        <f t="shared" ref="B132" si="149">VALUE(MID(C132,16,4))</f>
        <v>3821</v>
      </c>
      <c r="C132" s="667" t="s">
        <v>1758</v>
      </c>
      <c r="D132" s="165">
        <v>209600</v>
      </c>
      <c r="E132" s="165">
        <f t="shared" ref="E132" si="150">+O132</f>
        <v>28000</v>
      </c>
      <c r="F132" s="165">
        <f t="shared" ref="F132" si="151">+P132</f>
        <v>4800</v>
      </c>
      <c r="G132" s="165">
        <f>+D132+E132-F132</f>
        <v>232800</v>
      </c>
      <c r="H132" s="410"/>
      <c r="I132" s="755">
        <v>232800</v>
      </c>
      <c r="J132" s="750">
        <f t="shared" si="86"/>
        <v>0</v>
      </c>
      <c r="K132" s="547">
        <v>28000</v>
      </c>
      <c r="L132" s="548">
        <v>4800</v>
      </c>
      <c r="M132" s="549">
        <v>0</v>
      </c>
      <c r="N132" s="549">
        <v>0</v>
      </c>
      <c r="O132" s="550">
        <f t="shared" si="69"/>
        <v>28000</v>
      </c>
      <c r="P132" s="548">
        <f t="shared" si="70"/>
        <v>4800</v>
      </c>
      <c r="Q132" s="1"/>
      <c r="R132" s="636" t="s">
        <v>1758</v>
      </c>
      <c r="S132" s="254" t="b">
        <f t="shared" si="147"/>
        <v>1</v>
      </c>
    </row>
    <row r="133" spans="1:19" ht="12.6">
      <c r="A133" s="668">
        <f t="shared" si="114"/>
        <v>6003</v>
      </c>
      <c r="B133" s="669">
        <f t="shared" si="88"/>
        <v>4411</v>
      </c>
      <c r="C133" s="667" t="s">
        <v>1640</v>
      </c>
      <c r="D133" s="165">
        <v>0</v>
      </c>
      <c r="E133" s="165">
        <f t="shared" ref="E133:F133" si="152">+O133</f>
        <v>0</v>
      </c>
      <c r="F133" s="165">
        <f t="shared" si="152"/>
        <v>0</v>
      </c>
      <c r="G133" s="165">
        <f>+D133+E133-F133</f>
        <v>0</v>
      </c>
      <c r="H133" s="410"/>
      <c r="I133" s="755">
        <v>0</v>
      </c>
      <c r="J133" s="750">
        <f t="shared" ref="J133:J161" si="153">+G133-I133</f>
        <v>0</v>
      </c>
      <c r="K133" s="547">
        <v>0</v>
      </c>
      <c r="L133" s="548">
        <v>0</v>
      </c>
      <c r="M133" s="549">
        <v>0</v>
      </c>
      <c r="N133" s="549">
        <v>0</v>
      </c>
      <c r="O133" s="550">
        <f t="shared" si="69"/>
        <v>0</v>
      </c>
      <c r="P133" s="548">
        <f t="shared" si="70"/>
        <v>0</v>
      </c>
      <c r="Q133" s="1"/>
      <c r="R133" s="636" t="s">
        <v>1640</v>
      </c>
      <c r="S133" s="254" t="b">
        <f t="shared" si="147"/>
        <v>1</v>
      </c>
    </row>
    <row r="134" spans="1:19" ht="12.6">
      <c r="A134" s="668">
        <f t="shared" si="114"/>
        <v>6004</v>
      </c>
      <c r="B134" s="669">
        <f t="shared" si="88"/>
        <v>0</v>
      </c>
      <c r="C134" s="666" t="s">
        <v>1641</v>
      </c>
      <c r="D134" s="165">
        <v>-14616</v>
      </c>
      <c r="E134" s="165">
        <f>SUM(E135:E136)</f>
        <v>178272</v>
      </c>
      <c r="F134" s="165">
        <f>SUM(F135:F136)</f>
        <v>75580</v>
      </c>
      <c r="G134" s="165">
        <f>SUM(G135:G136)</f>
        <v>88076</v>
      </c>
      <c r="H134" s="410"/>
      <c r="I134" s="755">
        <v>88076</v>
      </c>
      <c r="J134" s="750">
        <f t="shared" si="153"/>
        <v>0</v>
      </c>
      <c r="K134" s="547">
        <v>56272</v>
      </c>
      <c r="L134" s="548">
        <v>75580</v>
      </c>
      <c r="M134" s="549">
        <v>0</v>
      </c>
      <c r="N134" s="549">
        <v>122000</v>
      </c>
      <c r="O134" s="550">
        <f>+N134+K134</f>
        <v>178272</v>
      </c>
      <c r="P134" s="548">
        <f>+L134+M134</f>
        <v>75580</v>
      </c>
      <c r="Q134" s="1"/>
      <c r="R134" s="636" t="s">
        <v>1641</v>
      </c>
      <c r="S134" s="254" t="b">
        <f t="shared" si="147"/>
        <v>1</v>
      </c>
    </row>
    <row r="135" spans="1:19" ht="12.6">
      <c r="A135" s="668">
        <f t="shared" si="114"/>
        <v>6004</v>
      </c>
      <c r="B135" s="669">
        <f t="shared" si="88"/>
        <v>3351</v>
      </c>
      <c r="C135" s="667" t="s">
        <v>1642</v>
      </c>
      <c r="D135" s="165">
        <v>-114616</v>
      </c>
      <c r="E135" s="165">
        <f t="shared" ref="E135:F136" si="154">+O135</f>
        <v>6272</v>
      </c>
      <c r="F135" s="165">
        <f t="shared" si="154"/>
        <v>75580</v>
      </c>
      <c r="G135" s="165">
        <f>+D135+E135-F135</f>
        <v>-183924</v>
      </c>
      <c r="H135" s="410"/>
      <c r="I135" s="755">
        <v>-183924</v>
      </c>
      <c r="J135" s="750">
        <f t="shared" si="153"/>
        <v>0</v>
      </c>
      <c r="K135" s="547">
        <v>6272</v>
      </c>
      <c r="L135" s="548">
        <v>75580</v>
      </c>
      <c r="M135" s="549">
        <v>0</v>
      </c>
      <c r="N135" s="549">
        <v>0</v>
      </c>
      <c r="O135" s="550">
        <f t="shared" si="69"/>
        <v>6272</v>
      </c>
      <c r="P135" s="548">
        <f t="shared" si="70"/>
        <v>75580</v>
      </c>
      <c r="Q135" s="1"/>
      <c r="R135" s="636" t="s">
        <v>1642</v>
      </c>
      <c r="S135" s="254" t="b">
        <f t="shared" si="147"/>
        <v>1</v>
      </c>
    </row>
    <row r="136" spans="1:19" ht="12.6">
      <c r="A136" s="668">
        <f t="shared" ref="A136" si="155">VALUE(MID(C136,11,4))</f>
        <v>6004</v>
      </c>
      <c r="B136" s="669">
        <f t="shared" ref="B136" si="156">VALUE(MID(C136,16,4))</f>
        <v>3362</v>
      </c>
      <c r="C136" s="667" t="s">
        <v>1643</v>
      </c>
      <c r="D136" s="165">
        <v>100000</v>
      </c>
      <c r="E136" s="165">
        <f t="shared" si="154"/>
        <v>172000</v>
      </c>
      <c r="F136" s="165">
        <f t="shared" si="154"/>
        <v>0</v>
      </c>
      <c r="G136" s="165">
        <f>+D136+E136-F136</f>
        <v>272000</v>
      </c>
      <c r="H136" s="410"/>
      <c r="I136" s="755">
        <v>272000</v>
      </c>
      <c r="J136" s="750">
        <f t="shared" si="153"/>
        <v>0</v>
      </c>
      <c r="K136" s="547">
        <v>50000</v>
      </c>
      <c r="L136" s="548">
        <v>0</v>
      </c>
      <c r="M136" s="549">
        <v>0</v>
      </c>
      <c r="N136" s="549">
        <v>122000</v>
      </c>
      <c r="O136" s="550">
        <f t="shared" si="69"/>
        <v>172000</v>
      </c>
      <c r="P136" s="548">
        <f t="shared" si="70"/>
        <v>0</v>
      </c>
      <c r="Q136" s="1"/>
      <c r="R136" s="636" t="s">
        <v>1643</v>
      </c>
      <c r="S136" s="254" t="b">
        <f t="shared" si="147"/>
        <v>1</v>
      </c>
    </row>
    <row r="137" spans="1:19" ht="12.6">
      <c r="A137" s="668">
        <f t="shared" si="114"/>
        <v>6005</v>
      </c>
      <c r="B137" s="669">
        <f t="shared" si="88"/>
        <v>0</v>
      </c>
      <c r="C137" s="666" t="s">
        <v>1644</v>
      </c>
      <c r="D137" s="165">
        <v>-360081.91999999993</v>
      </c>
      <c r="E137" s="165">
        <f>SUM(E138:E142)</f>
        <v>90378.290000000008</v>
      </c>
      <c r="F137" s="165">
        <f>SUM(F138:F142)</f>
        <v>382933.20999999996</v>
      </c>
      <c r="G137" s="165">
        <f>SUM(G138:G142)</f>
        <v>-652636.83999999985</v>
      </c>
      <c r="H137" s="410"/>
      <c r="I137" s="755">
        <v>-652636.83999999985</v>
      </c>
      <c r="J137" s="750">
        <f t="shared" si="153"/>
        <v>0</v>
      </c>
      <c r="K137" s="547">
        <v>90378.290000000008</v>
      </c>
      <c r="L137" s="548">
        <v>260819.25</v>
      </c>
      <c r="M137" s="549">
        <v>122113.96</v>
      </c>
      <c r="N137" s="549">
        <v>0</v>
      </c>
      <c r="O137" s="550">
        <f t="shared" si="69"/>
        <v>90378.290000000008</v>
      </c>
      <c r="P137" s="548">
        <f t="shared" si="70"/>
        <v>382933.21</v>
      </c>
      <c r="Q137" s="1"/>
      <c r="R137" s="636" t="s">
        <v>1644</v>
      </c>
      <c r="S137" s="254" t="b">
        <f t="shared" si="147"/>
        <v>1</v>
      </c>
    </row>
    <row r="138" spans="1:19" ht="12.6">
      <c r="A138" s="668">
        <f t="shared" si="114"/>
        <v>6005</v>
      </c>
      <c r="B138" s="669">
        <f t="shared" ref="B138:B158" si="157">VALUE(MID(C138,16,4))</f>
        <v>3341</v>
      </c>
      <c r="C138" s="667" t="s">
        <v>1645</v>
      </c>
      <c r="D138" s="165">
        <v>-502071.65999999992</v>
      </c>
      <c r="E138" s="165">
        <f t="shared" ref="E138:F142" si="158">+O138</f>
        <v>4800</v>
      </c>
      <c r="F138" s="165">
        <f t="shared" si="158"/>
        <v>107400.95999999999</v>
      </c>
      <c r="G138" s="165">
        <f>+D138+E138-F138</f>
        <v>-604672.61999999988</v>
      </c>
      <c r="H138" s="410"/>
      <c r="I138" s="755">
        <v>-604672.61999999988</v>
      </c>
      <c r="J138" s="750">
        <f t="shared" si="153"/>
        <v>0</v>
      </c>
      <c r="K138" s="547">
        <v>4800</v>
      </c>
      <c r="L138" s="548">
        <v>107400.95999999999</v>
      </c>
      <c r="M138" s="549">
        <v>0</v>
      </c>
      <c r="N138" s="549">
        <v>0</v>
      </c>
      <c r="O138" s="550">
        <f t="shared" si="69"/>
        <v>4800</v>
      </c>
      <c r="P138" s="548">
        <f t="shared" si="70"/>
        <v>107400.95999999999</v>
      </c>
      <c r="Q138" s="1"/>
      <c r="R138" s="636" t="s">
        <v>1645</v>
      </c>
      <c r="S138" s="254" t="b">
        <f t="shared" si="147"/>
        <v>1</v>
      </c>
    </row>
    <row r="139" spans="1:19" ht="12.6">
      <c r="A139" s="668">
        <f t="shared" ref="A139" si="159">VALUE(MID(C139,11,4))</f>
        <v>6005</v>
      </c>
      <c r="B139" s="669">
        <f t="shared" ref="B139" si="160">VALUE(MID(C139,16,4))</f>
        <v>3351</v>
      </c>
      <c r="C139" s="667" t="s">
        <v>1333</v>
      </c>
      <c r="D139" s="165">
        <v>-234000</v>
      </c>
      <c r="E139" s="165">
        <f t="shared" si="158"/>
        <v>0</v>
      </c>
      <c r="F139" s="165">
        <f t="shared" si="158"/>
        <v>105000</v>
      </c>
      <c r="G139" s="165">
        <f>+D139+E139-F139</f>
        <v>-339000</v>
      </c>
      <c r="H139" s="410"/>
      <c r="I139" s="755">
        <v>-339000</v>
      </c>
      <c r="J139" s="750">
        <f t="shared" si="153"/>
        <v>0</v>
      </c>
      <c r="K139" s="547">
        <v>0</v>
      </c>
      <c r="L139" s="548">
        <v>105000</v>
      </c>
      <c r="M139" s="549">
        <v>0</v>
      </c>
      <c r="N139" s="549">
        <v>0</v>
      </c>
      <c r="O139" s="550">
        <f>+N139+K139</f>
        <v>0</v>
      </c>
      <c r="P139" s="548">
        <f>+L139+M139</f>
        <v>105000</v>
      </c>
      <c r="Q139" s="1"/>
      <c r="R139" s="636" t="s">
        <v>1333</v>
      </c>
      <c r="S139" s="254" t="b">
        <f t="shared" si="147"/>
        <v>1</v>
      </c>
    </row>
    <row r="140" spans="1:19" ht="12.6">
      <c r="A140" s="668">
        <f t="shared" ref="A140" si="161">VALUE(MID(C140,11,4))</f>
        <v>6005</v>
      </c>
      <c r="B140" s="669">
        <f t="shared" ref="B140" si="162">VALUE(MID(C140,16,4))</f>
        <v>3362</v>
      </c>
      <c r="C140" s="667" t="s">
        <v>1334</v>
      </c>
      <c r="D140" s="165">
        <v>-31280</v>
      </c>
      <c r="E140" s="165">
        <f t="shared" si="158"/>
        <v>20300</v>
      </c>
      <c r="F140" s="165">
        <f t="shared" si="158"/>
        <v>157940</v>
      </c>
      <c r="G140" s="165">
        <f>+D140+E140-F140</f>
        <v>-168920</v>
      </c>
      <c r="H140" s="410"/>
      <c r="I140" s="755">
        <v>-168920</v>
      </c>
      <c r="J140" s="750">
        <f t="shared" si="153"/>
        <v>0</v>
      </c>
      <c r="K140" s="547">
        <v>20300</v>
      </c>
      <c r="L140" s="548">
        <v>35940</v>
      </c>
      <c r="M140" s="549">
        <v>122000</v>
      </c>
      <c r="N140" s="549">
        <v>0</v>
      </c>
      <c r="O140" s="550">
        <f>+N140+K140</f>
        <v>20300</v>
      </c>
      <c r="P140" s="548">
        <f>+L140+M140</f>
        <v>157940</v>
      </c>
      <c r="Q140" s="1"/>
      <c r="R140" s="636" t="s">
        <v>1334</v>
      </c>
      <c r="S140" s="254" t="b">
        <f t="shared" si="147"/>
        <v>1</v>
      </c>
    </row>
    <row r="141" spans="1:19" ht="12.6">
      <c r="A141" s="668">
        <f t="shared" ref="A141" si="163">VALUE(MID(C141,11,4))</f>
        <v>6005</v>
      </c>
      <c r="B141" s="669">
        <f t="shared" ref="B141" si="164">VALUE(MID(C141,16,4))</f>
        <v>3391</v>
      </c>
      <c r="C141" s="667" t="s">
        <v>1759</v>
      </c>
      <c r="D141" s="165">
        <v>167269.74000000002</v>
      </c>
      <c r="E141" s="165">
        <f t="shared" si="158"/>
        <v>25278.29</v>
      </c>
      <c r="F141" s="165">
        <f t="shared" si="158"/>
        <v>12478.29</v>
      </c>
      <c r="G141" s="165">
        <f>+D141+E141-F141</f>
        <v>180069.74000000002</v>
      </c>
      <c r="H141" s="410"/>
      <c r="I141" s="755">
        <v>180069.74000000002</v>
      </c>
      <c r="J141" s="750">
        <f t="shared" si="153"/>
        <v>0</v>
      </c>
      <c r="K141" s="547">
        <v>25278.29</v>
      </c>
      <c r="L141" s="548">
        <v>12478.29</v>
      </c>
      <c r="M141" s="549">
        <v>0</v>
      </c>
      <c r="N141" s="549">
        <v>0</v>
      </c>
      <c r="O141" s="550">
        <f>+N141+K141</f>
        <v>25278.29</v>
      </c>
      <c r="P141" s="548">
        <f>+L141+M141</f>
        <v>12478.29</v>
      </c>
      <c r="Q141" s="1"/>
      <c r="R141" s="636" t="s">
        <v>1759</v>
      </c>
      <c r="S141" s="254" t="b">
        <f t="shared" si="147"/>
        <v>1</v>
      </c>
    </row>
    <row r="142" spans="1:19" ht="12.6">
      <c r="A142" s="668">
        <f t="shared" ref="A142" si="165">VALUE(MID(C142,11,4))</f>
        <v>6005</v>
      </c>
      <c r="B142" s="669">
        <f t="shared" ref="B142" si="166">VALUE(MID(C142,16,4))</f>
        <v>3831</v>
      </c>
      <c r="C142" s="667" t="s">
        <v>1787</v>
      </c>
      <c r="D142" s="165">
        <v>240000</v>
      </c>
      <c r="E142" s="165">
        <f t="shared" si="158"/>
        <v>40000</v>
      </c>
      <c r="F142" s="165">
        <f t="shared" si="158"/>
        <v>113.96</v>
      </c>
      <c r="G142" s="165">
        <f>+D142+E142-F142</f>
        <v>279886.03999999998</v>
      </c>
      <c r="H142" s="410"/>
      <c r="I142" s="755">
        <v>279886.03999999998</v>
      </c>
      <c r="J142" s="750">
        <f t="shared" si="153"/>
        <v>0</v>
      </c>
      <c r="K142" s="547">
        <v>40000</v>
      </c>
      <c r="L142" s="548">
        <v>0</v>
      </c>
      <c r="M142" s="549">
        <v>113.96</v>
      </c>
      <c r="N142" s="549">
        <v>0</v>
      </c>
      <c r="O142" s="550">
        <f>+N142+K142</f>
        <v>40000</v>
      </c>
      <c r="P142" s="548">
        <f>+L142+M142</f>
        <v>113.96</v>
      </c>
      <c r="Q142" s="1"/>
      <c r="R142" s="636" t="s">
        <v>1787</v>
      </c>
      <c r="S142" s="254" t="b">
        <f t="shared" si="147"/>
        <v>1</v>
      </c>
    </row>
    <row r="143" spans="1:19" ht="12.6">
      <c r="A143" s="668">
        <f t="shared" si="114"/>
        <v>0</v>
      </c>
      <c r="B143" s="669">
        <f t="shared" si="157"/>
        <v>0</v>
      </c>
      <c r="C143" s="665" t="s">
        <v>1335</v>
      </c>
      <c r="D143" s="748">
        <v>1980349</v>
      </c>
      <c r="E143" s="748">
        <f>+E144+E148+E151</f>
        <v>821877</v>
      </c>
      <c r="F143" s="748">
        <f>+F144+F148+F151</f>
        <v>180000</v>
      </c>
      <c r="G143" s="748">
        <f>+G144+G148+G151</f>
        <v>2622226</v>
      </c>
      <c r="H143" s="410"/>
      <c r="I143" s="755">
        <v>2622226</v>
      </c>
      <c r="J143" s="750">
        <f t="shared" si="153"/>
        <v>0</v>
      </c>
      <c r="K143" s="547">
        <v>821877</v>
      </c>
      <c r="L143" s="548">
        <v>180000</v>
      </c>
      <c r="M143" s="549">
        <v>0</v>
      </c>
      <c r="N143" s="549">
        <v>0</v>
      </c>
      <c r="O143" s="550">
        <f t="shared" si="69"/>
        <v>821877</v>
      </c>
      <c r="P143" s="548">
        <f t="shared" si="70"/>
        <v>180000</v>
      </c>
      <c r="Q143" s="1"/>
      <c r="R143" s="636" t="s">
        <v>1335</v>
      </c>
      <c r="S143" s="254" t="b">
        <f t="shared" si="147"/>
        <v>1</v>
      </c>
    </row>
    <row r="144" spans="1:19" ht="12.6">
      <c r="A144" s="668">
        <f t="shared" si="114"/>
        <v>7001</v>
      </c>
      <c r="B144" s="669">
        <f t="shared" si="157"/>
        <v>0</v>
      </c>
      <c r="C144" s="666" t="s">
        <v>1336</v>
      </c>
      <c r="D144" s="165">
        <v>324000</v>
      </c>
      <c r="E144" s="165">
        <f>SUM(E145:E147)</f>
        <v>106000</v>
      </c>
      <c r="F144" s="165">
        <f>SUM(F145:F147)</f>
        <v>0</v>
      </c>
      <c r="G144" s="165">
        <f>SUM(G145:G147)</f>
        <v>430000</v>
      </c>
      <c r="H144" s="410"/>
      <c r="I144" s="755">
        <v>430000</v>
      </c>
      <c r="J144" s="750">
        <f t="shared" si="153"/>
        <v>0</v>
      </c>
      <c r="K144" s="547">
        <v>106000</v>
      </c>
      <c r="L144" s="548">
        <v>0</v>
      </c>
      <c r="M144" s="549">
        <v>0</v>
      </c>
      <c r="N144" s="549">
        <v>0</v>
      </c>
      <c r="O144" s="550">
        <f t="shared" si="69"/>
        <v>106000</v>
      </c>
      <c r="P144" s="548">
        <f t="shared" si="70"/>
        <v>0</v>
      </c>
      <c r="Q144" s="1"/>
      <c r="R144" s="636" t="s">
        <v>1336</v>
      </c>
      <c r="S144" s="254" t="b">
        <f t="shared" si="147"/>
        <v>1</v>
      </c>
    </row>
    <row r="145" spans="1:19" ht="12.6">
      <c r="A145" s="668">
        <f>VALUE(MID(C145,11,4))</f>
        <v>7001</v>
      </c>
      <c r="B145" s="669">
        <f>VALUE(MID(C145,16,4))</f>
        <v>3341</v>
      </c>
      <c r="C145" s="667" t="s">
        <v>1844</v>
      </c>
      <c r="D145" s="165">
        <v>300000</v>
      </c>
      <c r="E145" s="165">
        <f t="shared" ref="E145:F147" si="167">+O145</f>
        <v>100000</v>
      </c>
      <c r="F145" s="165">
        <f t="shared" si="167"/>
        <v>0</v>
      </c>
      <c r="G145" s="165">
        <f t="shared" ref="G145:G152" si="168">+D145+E145-F145</f>
        <v>400000</v>
      </c>
      <c r="H145" s="410"/>
      <c r="I145" s="755">
        <v>400000</v>
      </c>
      <c r="J145" s="750">
        <f t="shared" si="153"/>
        <v>0</v>
      </c>
      <c r="K145" s="547">
        <v>100000</v>
      </c>
      <c r="L145" s="548">
        <v>0</v>
      </c>
      <c r="M145" s="549">
        <v>0</v>
      </c>
      <c r="N145" s="549">
        <v>0</v>
      </c>
      <c r="O145" s="550">
        <f t="shared" si="69"/>
        <v>100000</v>
      </c>
      <c r="P145" s="548">
        <f t="shared" si="70"/>
        <v>0</v>
      </c>
      <c r="Q145" s="1"/>
      <c r="R145" s="636" t="s">
        <v>1844</v>
      </c>
      <c r="S145" s="254" t="b">
        <f t="shared" si="147"/>
        <v>1</v>
      </c>
    </row>
    <row r="146" spans="1:19" ht="12.6">
      <c r="A146" s="668">
        <f>VALUE(MID(C146,11,4))</f>
        <v>7001</v>
      </c>
      <c r="B146" s="669">
        <f>VALUE(MID(C146,16,4))</f>
        <v>3362</v>
      </c>
      <c r="C146" s="667" t="s">
        <v>1493</v>
      </c>
      <c r="D146" s="165">
        <v>24000</v>
      </c>
      <c r="E146" s="165">
        <f t="shared" si="167"/>
        <v>6000</v>
      </c>
      <c r="F146" s="165">
        <f t="shared" si="167"/>
        <v>0</v>
      </c>
      <c r="G146" s="165">
        <f t="shared" si="168"/>
        <v>30000</v>
      </c>
      <c r="H146" s="410"/>
      <c r="I146" s="755">
        <v>30000</v>
      </c>
      <c r="J146" s="750">
        <f t="shared" si="153"/>
        <v>0</v>
      </c>
      <c r="K146" s="547">
        <v>6000</v>
      </c>
      <c r="L146" s="548">
        <v>0</v>
      </c>
      <c r="M146" s="549">
        <v>0</v>
      </c>
      <c r="N146" s="549">
        <v>0</v>
      </c>
      <c r="O146" s="550">
        <f t="shared" si="69"/>
        <v>6000</v>
      </c>
      <c r="P146" s="548">
        <f t="shared" si="70"/>
        <v>0</v>
      </c>
      <c r="Q146" s="1"/>
      <c r="R146" s="636" t="s">
        <v>1493</v>
      </c>
      <c r="S146" s="254" t="b">
        <f t="shared" si="147"/>
        <v>1</v>
      </c>
    </row>
    <row r="147" spans="1:19" ht="12.6">
      <c r="A147" s="668">
        <f t="shared" ref="A147" si="169">VALUE(MID(C147,11,4))</f>
        <v>7001</v>
      </c>
      <c r="B147" s="669">
        <f t="shared" ref="B147" si="170">VALUE(MID(C147,16,4))</f>
        <v>4411</v>
      </c>
      <c r="C147" s="667" t="s">
        <v>1511</v>
      </c>
      <c r="D147" s="165">
        <v>0</v>
      </c>
      <c r="E147" s="165">
        <f t="shared" si="167"/>
        <v>0</v>
      </c>
      <c r="F147" s="165">
        <f t="shared" si="167"/>
        <v>0</v>
      </c>
      <c r="G147" s="165">
        <f t="shared" ref="G147" si="171">+D147+E147-F147</f>
        <v>0</v>
      </c>
      <c r="H147" s="410"/>
      <c r="I147" s="755">
        <v>0</v>
      </c>
      <c r="J147" s="750">
        <f t="shared" si="153"/>
        <v>0</v>
      </c>
      <c r="K147" s="547">
        <v>0</v>
      </c>
      <c r="L147" s="548">
        <v>0</v>
      </c>
      <c r="M147" s="549">
        <v>0</v>
      </c>
      <c r="N147" s="549">
        <v>0</v>
      </c>
      <c r="O147" s="550">
        <f t="shared" si="69"/>
        <v>0</v>
      </c>
      <c r="P147" s="548">
        <f t="shared" si="70"/>
        <v>0</v>
      </c>
      <c r="Q147" s="1"/>
      <c r="R147" s="636" t="s">
        <v>1511</v>
      </c>
      <c r="S147" s="254" t="b">
        <f t="shared" si="147"/>
        <v>1</v>
      </c>
    </row>
    <row r="148" spans="1:19" ht="12.6">
      <c r="A148" s="668">
        <f t="shared" si="114"/>
        <v>7002</v>
      </c>
      <c r="B148" s="669">
        <f t="shared" si="157"/>
        <v>0</v>
      </c>
      <c r="C148" s="666" t="s">
        <v>1337</v>
      </c>
      <c r="D148" s="165">
        <v>86000</v>
      </c>
      <c r="E148" s="165">
        <f>SUM(E149:E150)</f>
        <v>44000</v>
      </c>
      <c r="F148" s="165">
        <f>SUM(F149:F150)</f>
        <v>30000</v>
      </c>
      <c r="G148" s="165">
        <f>SUM(G149:G150)</f>
        <v>100000</v>
      </c>
      <c r="H148" s="410"/>
      <c r="I148" s="755">
        <v>100000</v>
      </c>
      <c r="J148" s="750">
        <f t="shared" si="153"/>
        <v>0</v>
      </c>
      <c r="K148" s="547">
        <v>44000</v>
      </c>
      <c r="L148" s="548">
        <v>30000</v>
      </c>
      <c r="M148" s="549">
        <v>0</v>
      </c>
      <c r="N148" s="549">
        <v>0</v>
      </c>
      <c r="O148" s="550">
        <f t="shared" si="69"/>
        <v>44000</v>
      </c>
      <c r="P148" s="548">
        <f t="shared" si="70"/>
        <v>30000</v>
      </c>
      <c r="Q148" s="1"/>
      <c r="R148" s="636" t="s">
        <v>1337</v>
      </c>
      <c r="S148" s="254" t="b">
        <f t="shared" si="147"/>
        <v>1</v>
      </c>
    </row>
    <row r="149" spans="1:19" ht="12.6">
      <c r="A149" s="668">
        <f t="shared" si="114"/>
        <v>7002</v>
      </c>
      <c r="B149" s="669">
        <f t="shared" si="157"/>
        <v>3391</v>
      </c>
      <c r="C149" s="667" t="s">
        <v>1338</v>
      </c>
      <c r="D149" s="165">
        <v>176000</v>
      </c>
      <c r="E149" s="165">
        <f t="shared" ref="E149:E152" si="172">+O149</f>
        <v>44000</v>
      </c>
      <c r="F149" s="165">
        <f t="shared" ref="F149:F152" si="173">+P149</f>
        <v>0</v>
      </c>
      <c r="G149" s="165">
        <f t="shared" si="168"/>
        <v>220000</v>
      </c>
      <c r="H149" s="410"/>
      <c r="I149" s="755">
        <v>220000</v>
      </c>
      <c r="J149" s="750">
        <f t="shared" si="153"/>
        <v>0</v>
      </c>
      <c r="K149" s="547">
        <v>44000</v>
      </c>
      <c r="L149" s="548">
        <v>0</v>
      </c>
      <c r="M149" s="549">
        <v>0</v>
      </c>
      <c r="N149" s="549">
        <v>0</v>
      </c>
      <c r="O149" s="550">
        <f t="shared" si="69"/>
        <v>44000</v>
      </c>
      <c r="P149" s="548">
        <f t="shared" si="70"/>
        <v>0</v>
      </c>
      <c r="Q149" s="1"/>
      <c r="R149" s="636" t="s">
        <v>1338</v>
      </c>
      <c r="S149" s="254" t="b">
        <f t="shared" si="147"/>
        <v>1</v>
      </c>
    </row>
    <row r="150" spans="1:19" ht="12.6">
      <c r="A150" s="668">
        <f t="shared" ref="A150" si="174">VALUE(MID(C150,11,4))</f>
        <v>7002</v>
      </c>
      <c r="B150" s="669">
        <f t="shared" ref="B150" si="175">VALUE(MID(C150,16,4))</f>
        <v>4411</v>
      </c>
      <c r="C150" s="352" t="s">
        <v>1646</v>
      </c>
      <c r="D150" s="165">
        <v>-90000</v>
      </c>
      <c r="E150" s="165">
        <f>+O150</f>
        <v>0</v>
      </c>
      <c r="F150" s="165">
        <f>+P150</f>
        <v>30000</v>
      </c>
      <c r="G150" s="165">
        <f t="shared" ref="G150" si="176">+D150+E150-F150</f>
        <v>-120000</v>
      </c>
      <c r="H150" s="410"/>
      <c r="I150" s="755">
        <v>-120000</v>
      </c>
      <c r="J150" s="750">
        <f t="shared" si="153"/>
        <v>0</v>
      </c>
      <c r="K150" s="547">
        <v>0</v>
      </c>
      <c r="L150" s="548">
        <v>30000</v>
      </c>
      <c r="M150" s="549">
        <v>0</v>
      </c>
      <c r="N150" s="549">
        <v>0</v>
      </c>
      <c r="O150" s="550">
        <f t="shared" si="69"/>
        <v>0</v>
      </c>
      <c r="P150" s="548">
        <f t="shared" si="70"/>
        <v>30000</v>
      </c>
      <c r="Q150" s="1"/>
      <c r="R150" s="636" t="s">
        <v>1646</v>
      </c>
      <c r="S150" s="254" t="b">
        <f t="shared" si="147"/>
        <v>1</v>
      </c>
    </row>
    <row r="151" spans="1:19" ht="12.6">
      <c r="A151" s="668">
        <f t="shared" si="114"/>
        <v>7003</v>
      </c>
      <c r="B151" s="669">
        <f t="shared" si="157"/>
        <v>0</v>
      </c>
      <c r="C151" s="666" t="s">
        <v>1339</v>
      </c>
      <c r="D151" s="165">
        <v>1570349</v>
      </c>
      <c r="E151" s="165">
        <f>SUM(E152:E154)</f>
        <v>671877</v>
      </c>
      <c r="F151" s="165">
        <f>SUM(F152:F154)</f>
        <v>150000</v>
      </c>
      <c r="G151" s="165">
        <f>SUM(G152:G154)</f>
        <v>2092226</v>
      </c>
      <c r="H151" s="410"/>
      <c r="I151" s="755">
        <v>2092226</v>
      </c>
      <c r="J151" s="750">
        <f t="shared" si="153"/>
        <v>0</v>
      </c>
      <c r="K151" s="547">
        <v>671877</v>
      </c>
      <c r="L151" s="548">
        <v>150000</v>
      </c>
      <c r="M151" s="549">
        <v>0</v>
      </c>
      <c r="N151" s="549">
        <v>0</v>
      </c>
      <c r="O151" s="550">
        <f t="shared" si="69"/>
        <v>671877</v>
      </c>
      <c r="P151" s="548">
        <f t="shared" si="70"/>
        <v>150000</v>
      </c>
      <c r="Q151" s="1"/>
      <c r="R151" s="636" t="s">
        <v>1339</v>
      </c>
      <c r="S151" s="254" t="b">
        <f t="shared" si="147"/>
        <v>1</v>
      </c>
    </row>
    <row r="152" spans="1:19" ht="12.6">
      <c r="A152" s="668">
        <f t="shared" si="114"/>
        <v>7003</v>
      </c>
      <c r="B152" s="669">
        <f t="shared" si="157"/>
        <v>3362</v>
      </c>
      <c r="C152" s="253" t="s">
        <v>1647</v>
      </c>
      <c r="D152" s="165">
        <v>779968</v>
      </c>
      <c r="E152" s="165">
        <f t="shared" si="172"/>
        <v>122496</v>
      </c>
      <c r="F152" s="165">
        <f t="shared" si="173"/>
        <v>50000</v>
      </c>
      <c r="G152" s="165">
        <f t="shared" si="168"/>
        <v>852464</v>
      </c>
      <c r="H152" s="410"/>
      <c r="I152" s="755">
        <v>852464</v>
      </c>
      <c r="J152" s="750">
        <f t="shared" si="153"/>
        <v>0</v>
      </c>
      <c r="K152" s="547">
        <v>122496</v>
      </c>
      <c r="L152" s="548">
        <v>50000</v>
      </c>
      <c r="M152" s="549">
        <v>0</v>
      </c>
      <c r="N152" s="549">
        <v>0</v>
      </c>
      <c r="O152" s="550">
        <f t="shared" ref="O152:O158" si="177">+N152+K152</f>
        <v>122496</v>
      </c>
      <c r="P152" s="548">
        <f t="shared" ref="P152:P158" si="178">+L152+M152</f>
        <v>50000</v>
      </c>
      <c r="Q152" s="1"/>
      <c r="R152" s="636" t="s">
        <v>1647</v>
      </c>
      <c r="S152" s="254" t="b">
        <f t="shared" si="147"/>
        <v>1</v>
      </c>
    </row>
    <row r="153" spans="1:19" ht="12.6">
      <c r="A153" s="668">
        <f t="shared" ref="A153:A154" si="179">VALUE(MID(C153,11,4))</f>
        <v>7003</v>
      </c>
      <c r="B153" s="669">
        <f t="shared" ref="B153:B154" si="180">VALUE(MID(C153,16,4))</f>
        <v>3391</v>
      </c>
      <c r="C153" s="253" t="s">
        <v>1648</v>
      </c>
      <c r="D153" s="165">
        <v>-800000</v>
      </c>
      <c r="E153" s="165">
        <f t="shared" ref="E153:E154" si="181">+O153</f>
        <v>0</v>
      </c>
      <c r="F153" s="165">
        <f t="shared" ref="F153:F154" si="182">+P153</f>
        <v>100000</v>
      </c>
      <c r="G153" s="165">
        <f t="shared" ref="G153:G154" si="183">+D153+E153-F153</f>
        <v>-900000</v>
      </c>
      <c r="H153" s="410"/>
      <c r="I153" s="755">
        <v>-900000</v>
      </c>
      <c r="J153" s="750">
        <f t="shared" si="153"/>
        <v>0</v>
      </c>
      <c r="K153" s="547">
        <v>0</v>
      </c>
      <c r="L153" s="548">
        <v>100000</v>
      </c>
      <c r="M153" s="549">
        <v>0</v>
      </c>
      <c r="N153" s="549">
        <v>0</v>
      </c>
      <c r="O153" s="550">
        <f t="shared" ref="O153:O154" si="184">+N153+K153</f>
        <v>0</v>
      </c>
      <c r="P153" s="548">
        <f t="shared" ref="P153:P154" si="185">+L153+M153</f>
        <v>100000</v>
      </c>
      <c r="Q153" s="1"/>
      <c r="R153" s="636" t="s">
        <v>1648</v>
      </c>
      <c r="S153" s="254" t="b">
        <f t="shared" si="147"/>
        <v>1</v>
      </c>
    </row>
    <row r="154" spans="1:19" ht="12.6">
      <c r="A154" s="668">
        <f t="shared" si="179"/>
        <v>7003</v>
      </c>
      <c r="B154" s="669">
        <f t="shared" si="180"/>
        <v>3831</v>
      </c>
      <c r="C154" s="253" t="s">
        <v>1340</v>
      </c>
      <c r="D154" s="165">
        <v>1590381</v>
      </c>
      <c r="E154" s="165">
        <f t="shared" si="181"/>
        <v>549381</v>
      </c>
      <c r="F154" s="165">
        <f t="shared" si="182"/>
        <v>0</v>
      </c>
      <c r="G154" s="165">
        <f t="shared" si="183"/>
        <v>2139762</v>
      </c>
      <c r="H154" s="410"/>
      <c r="I154" s="755">
        <v>2139762</v>
      </c>
      <c r="J154" s="750">
        <f t="shared" si="153"/>
        <v>0</v>
      </c>
      <c r="K154" s="547">
        <v>549381</v>
      </c>
      <c r="L154" s="548">
        <v>0</v>
      </c>
      <c r="M154" s="549">
        <v>0</v>
      </c>
      <c r="N154" s="549">
        <v>0</v>
      </c>
      <c r="O154" s="550">
        <f t="shared" si="184"/>
        <v>549381</v>
      </c>
      <c r="P154" s="548">
        <f t="shared" si="185"/>
        <v>0</v>
      </c>
      <c r="Q154" s="1"/>
      <c r="R154" s="636" t="s">
        <v>1340</v>
      </c>
      <c r="S154" s="254" t="b">
        <f t="shared" si="147"/>
        <v>1</v>
      </c>
    </row>
    <row r="155" spans="1:19" ht="12.6">
      <c r="A155" s="668">
        <f t="shared" si="114"/>
        <v>0</v>
      </c>
      <c r="B155" s="669">
        <f t="shared" si="157"/>
        <v>0</v>
      </c>
      <c r="C155" s="639" t="s">
        <v>271</v>
      </c>
      <c r="D155" s="748">
        <v>620000</v>
      </c>
      <c r="E155" s="748">
        <f>+E156</f>
        <v>250000</v>
      </c>
      <c r="F155" s="748">
        <f>+F156</f>
        <v>190000</v>
      </c>
      <c r="G155" s="638">
        <f>+G156</f>
        <v>680000</v>
      </c>
      <c r="H155" s="410"/>
      <c r="I155" s="755">
        <v>680000</v>
      </c>
      <c r="J155" s="750">
        <f t="shared" si="153"/>
        <v>0</v>
      </c>
      <c r="K155" s="547">
        <v>250000</v>
      </c>
      <c r="L155" s="548">
        <v>190000</v>
      </c>
      <c r="M155" s="549">
        <v>0</v>
      </c>
      <c r="N155" s="549">
        <v>0</v>
      </c>
      <c r="O155" s="550">
        <f t="shared" si="177"/>
        <v>250000</v>
      </c>
      <c r="P155" s="548">
        <f t="shared" si="178"/>
        <v>190000</v>
      </c>
      <c r="Q155" s="1"/>
      <c r="R155" s="636" t="s">
        <v>271</v>
      </c>
      <c r="S155" s="254" t="b">
        <f t="shared" si="147"/>
        <v>1</v>
      </c>
    </row>
    <row r="156" spans="1:19" ht="12.6">
      <c r="A156" s="668">
        <f t="shared" si="114"/>
        <v>8001</v>
      </c>
      <c r="B156" s="669">
        <f t="shared" si="157"/>
        <v>0</v>
      </c>
      <c r="C156" s="640" t="s">
        <v>272</v>
      </c>
      <c r="D156" s="165">
        <v>620000</v>
      </c>
      <c r="E156" s="165">
        <f>SUM(E157:E159)</f>
        <v>250000</v>
      </c>
      <c r="F156" s="165">
        <f>SUM(F157:F159)</f>
        <v>190000</v>
      </c>
      <c r="G156" s="165">
        <f>SUM(G157:G159)</f>
        <v>680000</v>
      </c>
      <c r="H156" s="410"/>
      <c r="I156" s="755">
        <v>680000</v>
      </c>
      <c r="J156" s="750">
        <f t="shared" si="153"/>
        <v>0</v>
      </c>
      <c r="K156" s="547">
        <v>250000</v>
      </c>
      <c r="L156" s="548">
        <v>190000</v>
      </c>
      <c r="M156" s="549">
        <v>0</v>
      </c>
      <c r="N156" s="549">
        <v>0</v>
      </c>
      <c r="O156" s="550">
        <f>+N156+K156</f>
        <v>250000</v>
      </c>
      <c r="P156" s="548">
        <f>+L156+M156</f>
        <v>190000</v>
      </c>
      <c r="Q156" s="1"/>
      <c r="R156" s="636" t="s">
        <v>272</v>
      </c>
      <c r="S156" s="254" t="b">
        <f t="shared" si="147"/>
        <v>1</v>
      </c>
    </row>
    <row r="157" spans="1:19" ht="12.6">
      <c r="A157" s="668">
        <f t="shared" si="114"/>
        <v>8001</v>
      </c>
      <c r="B157" s="669">
        <f t="shared" si="157"/>
        <v>3362</v>
      </c>
      <c r="C157" s="667" t="s">
        <v>1649</v>
      </c>
      <c r="D157" s="165">
        <v>-260000</v>
      </c>
      <c r="E157" s="165">
        <f t="shared" ref="E157:F159" si="186">+O157</f>
        <v>0</v>
      </c>
      <c r="F157" s="165">
        <f t="shared" si="186"/>
        <v>130000</v>
      </c>
      <c r="G157" s="166">
        <f t="shared" ref="G157:G158" si="187">+D157+E157-F157</f>
        <v>-390000</v>
      </c>
      <c r="H157" s="410"/>
      <c r="I157" s="755">
        <v>-390000</v>
      </c>
      <c r="J157" s="750">
        <f t="shared" si="153"/>
        <v>0</v>
      </c>
      <c r="K157" s="547">
        <v>0</v>
      </c>
      <c r="L157" s="548">
        <v>130000</v>
      </c>
      <c r="M157" s="549">
        <v>0</v>
      </c>
      <c r="N157" s="549">
        <v>0</v>
      </c>
      <c r="O157" s="550">
        <f t="shared" si="177"/>
        <v>0</v>
      </c>
      <c r="P157" s="548">
        <f t="shared" si="178"/>
        <v>130000</v>
      </c>
      <c r="Q157" s="1"/>
      <c r="R157" s="636" t="s">
        <v>1649</v>
      </c>
      <c r="S157" s="254" t="b">
        <f t="shared" si="147"/>
        <v>1</v>
      </c>
    </row>
    <row r="158" spans="1:19" ht="12.6">
      <c r="A158" s="668">
        <f t="shared" si="114"/>
        <v>8001</v>
      </c>
      <c r="B158" s="669">
        <f t="shared" si="157"/>
        <v>3831</v>
      </c>
      <c r="C158" s="667" t="s">
        <v>273</v>
      </c>
      <c r="D158" s="165">
        <v>0</v>
      </c>
      <c r="E158" s="165">
        <f t="shared" si="186"/>
        <v>0</v>
      </c>
      <c r="F158" s="165">
        <f t="shared" si="186"/>
        <v>0</v>
      </c>
      <c r="G158" s="166">
        <f t="shared" si="187"/>
        <v>0</v>
      </c>
      <c r="I158" s="755">
        <v>0</v>
      </c>
      <c r="J158" s="750">
        <f t="shared" si="153"/>
        <v>0</v>
      </c>
      <c r="K158" s="547">
        <v>0</v>
      </c>
      <c r="L158" s="548">
        <v>0</v>
      </c>
      <c r="M158" s="549">
        <v>0</v>
      </c>
      <c r="N158" s="549">
        <v>0</v>
      </c>
      <c r="O158" s="550">
        <f t="shared" si="177"/>
        <v>0</v>
      </c>
      <c r="P158" s="548">
        <f t="shared" si="178"/>
        <v>0</v>
      </c>
      <c r="Q158" s="1"/>
      <c r="R158" s="636" t="s">
        <v>273</v>
      </c>
      <c r="S158" s="254" t="b">
        <f t="shared" si="147"/>
        <v>1</v>
      </c>
    </row>
    <row r="159" spans="1:19" ht="12.6">
      <c r="A159" s="668">
        <f t="shared" ref="A159" si="188">VALUE(MID(C159,11,4))</f>
        <v>8001</v>
      </c>
      <c r="B159" s="669">
        <f t="shared" ref="B159" si="189">VALUE(MID(C159,16,4))</f>
        <v>5911</v>
      </c>
      <c r="C159" s="352" t="s">
        <v>1650</v>
      </c>
      <c r="D159" s="165">
        <v>880000</v>
      </c>
      <c r="E159" s="165">
        <f t="shared" si="186"/>
        <v>250000</v>
      </c>
      <c r="F159" s="165">
        <f t="shared" si="186"/>
        <v>60000</v>
      </c>
      <c r="G159" s="166">
        <f t="shared" ref="G159" si="190">+D159+E159-F159</f>
        <v>1070000</v>
      </c>
      <c r="I159" s="755">
        <v>1070000</v>
      </c>
      <c r="J159" s="750">
        <f t="shared" si="153"/>
        <v>0</v>
      </c>
      <c r="K159" s="547">
        <v>250000</v>
      </c>
      <c r="L159" s="548">
        <v>60000</v>
      </c>
      <c r="M159" s="549">
        <v>0</v>
      </c>
      <c r="N159" s="549">
        <v>0</v>
      </c>
      <c r="O159" s="550">
        <f>+N159+K159</f>
        <v>250000</v>
      </c>
      <c r="P159" s="548">
        <f>+L159+M159</f>
        <v>60000</v>
      </c>
      <c r="Q159" s="1"/>
      <c r="R159" s="636" t="s">
        <v>1650</v>
      </c>
      <c r="S159" s="254" t="b">
        <f t="shared" si="147"/>
        <v>1</v>
      </c>
    </row>
    <row r="160" spans="1:19" ht="12.6">
      <c r="A160" s="668" t="e">
        <f>VALUE(MID(C160,11,4))</f>
        <v>#VALUE!</v>
      </c>
      <c r="B160" s="669" t="e">
        <f>VALUE(MID(C160,16,4))</f>
        <v>#VALUE!</v>
      </c>
      <c r="C160" s="667"/>
      <c r="D160" s="165"/>
      <c r="E160" s="165"/>
      <c r="F160" s="165"/>
      <c r="G160" s="166"/>
      <c r="H160" s="410"/>
      <c r="I160" s="755"/>
      <c r="J160" s="750">
        <f t="shared" si="153"/>
        <v>0</v>
      </c>
      <c r="K160" s="547">
        <v>12693982.809999999</v>
      </c>
      <c r="L160" s="548">
        <v>12018991.32</v>
      </c>
      <c r="M160" s="549">
        <v>559329.52</v>
      </c>
      <c r="N160" s="549">
        <v>559329.52</v>
      </c>
      <c r="O160" s="550">
        <f>+N160+K160</f>
        <v>13253312.329999998</v>
      </c>
      <c r="P160" s="548">
        <f>+L160+M160</f>
        <v>12578320.84</v>
      </c>
      <c r="Q160" s="1"/>
      <c r="R160" s="636"/>
    </row>
    <row r="161" spans="1:18" ht="12.6">
      <c r="A161" s="668" t="e">
        <f t="shared" ref="A161:A204" si="191">VALUE(MID(C161,11,4))</f>
        <v>#VALUE!</v>
      </c>
      <c r="B161" s="669" t="e">
        <f t="shared" ref="B161:B204" si="192">VALUE(MID(C161,16,4))</f>
        <v>#VALUE!</v>
      </c>
      <c r="C161" s="252" t="s">
        <v>2</v>
      </c>
      <c r="D161" s="129">
        <v>1262628.3999999994</v>
      </c>
      <c r="E161" s="129">
        <f>+E3+E10+E28+E34+E43+E124+E143+E155</f>
        <v>13253312.330000002</v>
      </c>
      <c r="F161" s="129">
        <f>+F3+F10+F28+F34+F43+F124+F143+F155</f>
        <v>12578320.840000004</v>
      </c>
      <c r="G161" s="129">
        <f>+G3+G10+G28+G34+G43+G124+G143+G155</f>
        <v>1937619.8899999997</v>
      </c>
      <c r="H161" s="411"/>
      <c r="I161" s="756">
        <v>1937619.8899999997</v>
      </c>
      <c r="J161" s="750">
        <f t="shared" si="153"/>
        <v>0</v>
      </c>
      <c r="K161" s="547">
        <v>0</v>
      </c>
      <c r="L161" s="548">
        <v>0</v>
      </c>
      <c r="M161" s="553"/>
      <c r="N161" s="553"/>
      <c r="O161" s="554">
        <f>+N161+K161</f>
        <v>0</v>
      </c>
      <c r="P161" s="552">
        <f>+L161+M161</f>
        <v>0</v>
      </c>
      <c r="Q161" s="1"/>
      <c r="R161" s="636"/>
    </row>
    <row r="162" spans="1:18" ht="12.6">
      <c r="A162" s="668" t="e">
        <f t="shared" si="191"/>
        <v>#VALUE!</v>
      </c>
      <c r="B162" s="669" t="e">
        <f t="shared" si="192"/>
        <v>#VALUE!</v>
      </c>
      <c r="C162" s="10"/>
      <c r="D162" s="129"/>
      <c r="E162" s="129"/>
      <c r="F162" s="129"/>
      <c r="G162" s="129"/>
      <c r="H162" s="412"/>
      <c r="I162" s="555"/>
      <c r="J162" s="556"/>
      <c r="K162" s="557"/>
      <c r="L162" s="557"/>
      <c r="M162" s="558"/>
      <c r="N162" s="558"/>
      <c r="O162" s="559">
        <f>+N162+K162</f>
        <v>0</v>
      </c>
      <c r="P162" s="557"/>
      <c r="Q162" s="1"/>
      <c r="R162" s="636"/>
    </row>
    <row r="163" spans="1:18" ht="12.6">
      <c r="A163" s="668" t="e">
        <f t="shared" si="191"/>
        <v>#VALUE!</v>
      </c>
      <c r="B163" s="669" t="e">
        <f t="shared" si="192"/>
        <v>#VALUE!</v>
      </c>
      <c r="C163" s="10"/>
      <c r="D163" s="129"/>
      <c r="E163" s="129"/>
      <c r="F163" s="129"/>
      <c r="G163" s="129"/>
      <c r="H163" s="412"/>
      <c r="I163" s="560"/>
      <c r="J163" s="561"/>
      <c r="K163" s="557"/>
      <c r="L163" s="557"/>
      <c r="M163" s="558"/>
      <c r="N163" s="558"/>
      <c r="O163" s="559">
        <f>+N163+K163</f>
        <v>0</v>
      </c>
      <c r="P163" s="557"/>
      <c r="Q163" s="1"/>
      <c r="R163" s="636"/>
    </row>
    <row r="164" spans="1:18" ht="12.6">
      <c r="A164" s="668" t="e">
        <f t="shared" si="191"/>
        <v>#VALUE!</v>
      </c>
      <c r="B164" s="669" t="e">
        <f t="shared" si="192"/>
        <v>#VALUE!</v>
      </c>
      <c r="C164" s="439" t="s">
        <v>659</v>
      </c>
      <c r="D164" s="129">
        <v>147868308</v>
      </c>
      <c r="E164" s="129">
        <f>+Balanza!H64</f>
        <v>13253312.33</v>
      </c>
      <c r="F164" s="129">
        <f>+Balanza!G64</f>
        <v>12578320.84</v>
      </c>
      <c r="G164" s="129">
        <f>+D164+E164-F164</f>
        <v>148543299.49000001</v>
      </c>
      <c r="H164" s="412" t="s">
        <v>723</v>
      </c>
      <c r="I164" s="556"/>
      <c r="J164" s="561"/>
      <c r="K164" s="557"/>
      <c r="L164" s="557"/>
      <c r="M164" s="558">
        <f>+Balanza!E64</f>
        <v>559329.52</v>
      </c>
      <c r="N164" s="558">
        <f>+Balanza!F64</f>
        <v>559329.52</v>
      </c>
      <c r="P164" s="562"/>
      <c r="Q164" s="1"/>
      <c r="R164" s="636"/>
    </row>
    <row r="165" spans="1:18" ht="12.6">
      <c r="A165" s="668" t="e">
        <f t="shared" si="191"/>
        <v>#VALUE!</v>
      </c>
      <c r="B165" s="669" t="e">
        <f t="shared" si="192"/>
        <v>#VALUE!</v>
      </c>
      <c r="C165" s="10"/>
      <c r="D165" s="129"/>
      <c r="E165" s="129">
        <f>+E161-E164</f>
        <v>0</v>
      </c>
      <c r="F165" s="129">
        <f>+F161-F164</f>
        <v>0</v>
      </c>
      <c r="G165" s="129"/>
      <c r="H165" s="412"/>
      <c r="I165" s="561"/>
      <c r="J165" s="561"/>
      <c r="K165" s="557"/>
      <c r="L165" s="557"/>
      <c r="M165" s="558">
        <f>+M160-M164</f>
        <v>0</v>
      </c>
      <c r="N165" s="558">
        <f>+N160-N164</f>
        <v>0</v>
      </c>
      <c r="P165" s="562"/>
      <c r="Q165" s="1"/>
      <c r="R165" s="636"/>
    </row>
    <row r="166" spans="1:18">
      <c r="A166" s="668" t="e">
        <f t="shared" si="191"/>
        <v>#VALUE!</v>
      </c>
      <c r="B166" s="669" t="e">
        <f t="shared" si="192"/>
        <v>#VALUE!</v>
      </c>
      <c r="C166" s="10"/>
      <c r="D166" s="129"/>
      <c r="E166" s="129"/>
      <c r="F166" s="129">
        <f>+E161-F161</f>
        <v>674991.48999999836</v>
      </c>
      <c r="G166" s="129"/>
      <c r="H166" s="413"/>
      <c r="I166" s="563"/>
      <c r="J166" s="561"/>
      <c r="K166" s="564"/>
      <c r="L166" s="557"/>
      <c r="M166" s="558"/>
      <c r="N166" s="558"/>
      <c r="P166" s="562"/>
      <c r="Q166" s="1"/>
      <c r="R166" s="636"/>
    </row>
    <row r="167" spans="1:18">
      <c r="A167" s="668" t="e">
        <f t="shared" si="191"/>
        <v>#VALUE!</v>
      </c>
      <c r="B167" s="669" t="e">
        <f t="shared" si="192"/>
        <v>#VALUE!</v>
      </c>
      <c r="C167" s="10"/>
      <c r="D167" s="129"/>
      <c r="E167" s="129"/>
      <c r="F167" s="129"/>
      <c r="G167" s="129"/>
      <c r="H167" s="414"/>
      <c r="I167" s="563"/>
      <c r="J167" s="561"/>
      <c r="K167" s="559"/>
      <c r="L167" s="564"/>
      <c r="M167" s="558"/>
      <c r="N167" s="558"/>
      <c r="P167" s="562"/>
      <c r="Q167" s="1"/>
      <c r="R167" s="636"/>
    </row>
    <row r="168" spans="1:18">
      <c r="A168" s="668" t="e">
        <f t="shared" si="191"/>
        <v>#VALUE!</v>
      </c>
      <c r="B168" s="669" t="e">
        <f t="shared" si="192"/>
        <v>#VALUE!</v>
      </c>
      <c r="C168" s="10"/>
      <c r="D168" s="129"/>
      <c r="E168" s="129"/>
      <c r="F168" s="129"/>
      <c r="G168" s="129"/>
      <c r="H168" s="412"/>
      <c r="I168" s="563"/>
      <c r="J168" s="561"/>
      <c r="K168" s="559"/>
      <c r="L168" s="559"/>
      <c r="M168" s="565"/>
      <c r="N168" s="565"/>
      <c r="Q168" s="1"/>
      <c r="R168" s="676"/>
    </row>
    <row r="169" spans="1:18">
      <c r="A169" s="668" t="e">
        <f t="shared" si="191"/>
        <v>#VALUE!</v>
      </c>
      <c r="B169" s="669" t="e">
        <f t="shared" si="192"/>
        <v>#VALUE!</v>
      </c>
      <c r="C169" s="10"/>
      <c r="D169" s="129"/>
      <c r="E169" s="129"/>
      <c r="F169" s="129"/>
      <c r="G169" s="129"/>
      <c r="H169" s="412"/>
      <c r="I169" s="563"/>
      <c r="J169" s="561"/>
      <c r="K169" s="566"/>
      <c r="L169" s="559"/>
      <c r="Q169" s="1"/>
      <c r="R169" s="675"/>
    </row>
    <row r="170" spans="1:18">
      <c r="A170" s="668" t="e">
        <f t="shared" si="191"/>
        <v>#VALUE!</v>
      </c>
      <c r="B170" s="669" t="e">
        <f t="shared" si="192"/>
        <v>#VALUE!</v>
      </c>
      <c r="C170" s="10"/>
      <c r="D170" s="129"/>
      <c r="E170" s="129"/>
      <c r="F170" s="129"/>
      <c r="G170" s="129"/>
      <c r="H170" s="414"/>
      <c r="I170" s="563"/>
      <c r="J170" s="561"/>
      <c r="K170" s="559"/>
      <c r="L170" s="559"/>
      <c r="Q170" s="1"/>
      <c r="R170" s="1"/>
    </row>
    <row r="171" spans="1:18">
      <c r="A171" s="668" t="e">
        <f t="shared" si="191"/>
        <v>#VALUE!</v>
      </c>
      <c r="B171" s="669" t="e">
        <f t="shared" si="192"/>
        <v>#VALUE!</v>
      </c>
      <c r="C171" s="10"/>
      <c r="D171" s="129"/>
      <c r="E171" s="129"/>
      <c r="F171" s="129"/>
      <c r="G171" s="129"/>
      <c r="H171" s="412"/>
      <c r="I171" s="563"/>
      <c r="J171" s="561"/>
      <c r="K171" s="559"/>
      <c r="L171" s="559"/>
      <c r="Q171" s="1"/>
      <c r="R171" s="1"/>
    </row>
    <row r="172" spans="1:18">
      <c r="A172" s="668" t="e">
        <f t="shared" si="191"/>
        <v>#VALUE!</v>
      </c>
      <c r="B172" s="669" t="e">
        <f t="shared" si="192"/>
        <v>#VALUE!</v>
      </c>
      <c r="C172" s="10"/>
      <c r="D172" s="129"/>
      <c r="E172" s="129"/>
      <c r="F172" s="129"/>
      <c r="G172" s="129"/>
      <c r="H172" s="412"/>
      <c r="I172" s="563"/>
      <c r="J172" s="561"/>
      <c r="K172" s="559"/>
      <c r="L172" s="559"/>
      <c r="Q172" s="1"/>
      <c r="R172" s="1"/>
    </row>
    <row r="173" spans="1:18">
      <c r="A173" s="668" t="e">
        <f t="shared" si="191"/>
        <v>#VALUE!</v>
      </c>
      <c r="B173" s="669" t="e">
        <f t="shared" si="192"/>
        <v>#VALUE!</v>
      </c>
      <c r="C173" s="10"/>
      <c r="D173" s="129"/>
      <c r="E173" s="129"/>
      <c r="F173" s="129"/>
      <c r="G173" s="129"/>
      <c r="H173" s="415"/>
      <c r="I173" s="563"/>
      <c r="J173" s="561"/>
      <c r="K173" s="568"/>
      <c r="L173" s="559"/>
      <c r="Q173" s="1"/>
      <c r="R173" s="1"/>
    </row>
    <row r="174" spans="1:18">
      <c r="A174" s="668" t="e">
        <f t="shared" si="191"/>
        <v>#VALUE!</v>
      </c>
      <c r="B174" s="669" t="e">
        <f t="shared" si="192"/>
        <v>#VALUE!</v>
      </c>
      <c r="C174" s="10"/>
      <c r="D174" s="129"/>
      <c r="E174" s="129"/>
      <c r="F174" s="129"/>
      <c r="G174" s="129"/>
      <c r="H174" s="351"/>
      <c r="I174" s="563"/>
      <c r="J174" s="561"/>
      <c r="K174" s="559"/>
      <c r="L174" s="559"/>
      <c r="Q174" s="1"/>
      <c r="R174" s="1"/>
    </row>
    <row r="175" spans="1:18">
      <c r="A175" s="668" t="e">
        <f t="shared" si="191"/>
        <v>#VALUE!</v>
      </c>
      <c r="B175" s="669" t="e">
        <f t="shared" si="192"/>
        <v>#VALUE!</v>
      </c>
      <c r="C175" s="10"/>
      <c r="D175" s="129"/>
      <c r="E175" s="129"/>
      <c r="F175" s="129"/>
      <c r="G175" s="129"/>
      <c r="H175" s="351"/>
      <c r="I175" s="563"/>
      <c r="J175" s="561"/>
      <c r="K175" s="559"/>
      <c r="L175" s="559"/>
      <c r="Q175" s="1"/>
      <c r="R175" s="1"/>
    </row>
    <row r="176" spans="1:18">
      <c r="A176" s="668" t="e">
        <f t="shared" si="191"/>
        <v>#VALUE!</v>
      </c>
      <c r="B176" s="669" t="e">
        <f t="shared" si="192"/>
        <v>#VALUE!</v>
      </c>
      <c r="C176" s="10"/>
      <c r="D176" s="129"/>
      <c r="E176" s="129"/>
      <c r="F176" s="129"/>
      <c r="G176" s="129"/>
      <c r="H176" s="351"/>
      <c r="I176" s="563"/>
      <c r="J176" s="561"/>
      <c r="K176" s="559"/>
      <c r="L176" s="559"/>
      <c r="Q176" s="1"/>
      <c r="R176" s="1"/>
    </row>
    <row r="177" spans="1:18">
      <c r="A177" s="668" t="e">
        <f t="shared" si="191"/>
        <v>#VALUE!</v>
      </c>
      <c r="B177" s="669" t="e">
        <f t="shared" si="192"/>
        <v>#VALUE!</v>
      </c>
      <c r="C177" s="10"/>
      <c r="D177" s="129"/>
      <c r="E177" s="129"/>
      <c r="F177" s="129"/>
      <c r="G177" s="129"/>
      <c r="H177" s="351"/>
      <c r="I177" s="563"/>
      <c r="J177" s="561"/>
      <c r="Q177" s="1"/>
      <c r="R177" s="1"/>
    </row>
    <row r="178" spans="1:18">
      <c r="A178" s="668" t="e">
        <f t="shared" si="191"/>
        <v>#VALUE!</v>
      </c>
      <c r="B178" s="669" t="e">
        <f t="shared" si="192"/>
        <v>#VALUE!</v>
      </c>
      <c r="C178" s="10"/>
      <c r="D178" s="129"/>
      <c r="E178" s="129"/>
      <c r="F178" s="129"/>
      <c r="G178" s="129"/>
      <c r="H178" s="351"/>
      <c r="I178" s="563"/>
      <c r="J178" s="561"/>
      <c r="Q178" s="1"/>
      <c r="R178" s="1"/>
    </row>
    <row r="179" spans="1:18">
      <c r="A179" s="668" t="e">
        <f t="shared" si="191"/>
        <v>#VALUE!</v>
      </c>
      <c r="B179" s="669" t="e">
        <f t="shared" si="192"/>
        <v>#VALUE!</v>
      </c>
      <c r="C179" s="10"/>
      <c r="D179" s="129"/>
      <c r="E179" s="129"/>
      <c r="F179" s="129"/>
      <c r="G179" s="129"/>
      <c r="H179" s="351"/>
      <c r="I179" s="563"/>
      <c r="J179" s="561"/>
      <c r="Q179" s="1"/>
      <c r="R179" s="1"/>
    </row>
    <row r="180" spans="1:18">
      <c r="A180" s="668" t="e">
        <f t="shared" si="191"/>
        <v>#VALUE!</v>
      </c>
      <c r="B180" s="669" t="e">
        <f t="shared" si="192"/>
        <v>#VALUE!</v>
      </c>
      <c r="C180" s="10"/>
      <c r="D180" s="129"/>
      <c r="E180" s="129"/>
      <c r="F180" s="129"/>
      <c r="G180" s="129"/>
      <c r="H180" s="351"/>
      <c r="I180" s="563"/>
      <c r="J180" s="561"/>
      <c r="Q180" s="1"/>
      <c r="R180" s="1"/>
    </row>
    <row r="181" spans="1:18">
      <c r="A181" s="668" t="e">
        <f t="shared" si="191"/>
        <v>#VALUE!</v>
      </c>
      <c r="B181" s="669" t="e">
        <f t="shared" si="192"/>
        <v>#VALUE!</v>
      </c>
      <c r="C181" s="10"/>
      <c r="D181" s="129"/>
      <c r="E181" s="129"/>
      <c r="F181" s="129"/>
      <c r="G181" s="129"/>
      <c r="H181" s="351"/>
      <c r="I181" s="563"/>
      <c r="J181" s="561"/>
      <c r="Q181" s="1"/>
      <c r="R181" s="1"/>
    </row>
    <row r="182" spans="1:18">
      <c r="A182" s="668" t="e">
        <f t="shared" si="191"/>
        <v>#VALUE!</v>
      </c>
      <c r="B182" s="669" t="e">
        <f t="shared" si="192"/>
        <v>#VALUE!</v>
      </c>
      <c r="C182" s="10"/>
      <c r="D182" s="129"/>
      <c r="E182" s="129"/>
      <c r="F182" s="129"/>
      <c r="G182" s="129"/>
      <c r="H182" s="351"/>
      <c r="I182" s="563"/>
      <c r="J182" s="561"/>
      <c r="Q182" s="1"/>
      <c r="R182" s="1"/>
    </row>
    <row r="183" spans="1:18">
      <c r="A183" s="668" t="e">
        <f t="shared" si="191"/>
        <v>#VALUE!</v>
      </c>
      <c r="B183" s="669" t="e">
        <f t="shared" si="192"/>
        <v>#VALUE!</v>
      </c>
      <c r="C183" s="10"/>
      <c r="D183" s="129"/>
      <c r="E183" s="129"/>
      <c r="F183" s="129"/>
      <c r="G183" s="129"/>
      <c r="H183" s="351"/>
      <c r="I183" s="563"/>
      <c r="J183" s="561"/>
      <c r="Q183" s="1"/>
      <c r="R183" s="1"/>
    </row>
    <row r="184" spans="1:18">
      <c r="A184" s="668" t="e">
        <f t="shared" si="191"/>
        <v>#VALUE!</v>
      </c>
      <c r="B184" s="669" t="e">
        <f t="shared" si="192"/>
        <v>#VALUE!</v>
      </c>
      <c r="C184" s="10"/>
      <c r="D184" s="129"/>
      <c r="E184" s="129"/>
      <c r="F184" s="129"/>
      <c r="G184" s="129"/>
      <c r="H184" s="351"/>
      <c r="I184" s="563"/>
      <c r="J184" s="561"/>
      <c r="Q184" s="1"/>
      <c r="R184" s="1"/>
    </row>
    <row r="185" spans="1:18">
      <c r="A185" s="668" t="e">
        <f t="shared" si="191"/>
        <v>#VALUE!</v>
      </c>
      <c r="B185" s="669" t="e">
        <f t="shared" si="192"/>
        <v>#VALUE!</v>
      </c>
      <c r="C185" s="10"/>
      <c r="D185" s="129"/>
      <c r="E185" s="129"/>
      <c r="F185" s="129"/>
      <c r="G185" s="129"/>
      <c r="H185" s="351"/>
      <c r="I185" s="563"/>
      <c r="J185" s="561"/>
      <c r="Q185" s="1"/>
      <c r="R185" s="1"/>
    </row>
    <row r="186" spans="1:18">
      <c r="A186" s="668" t="e">
        <f t="shared" si="191"/>
        <v>#VALUE!</v>
      </c>
      <c r="B186" s="669" t="e">
        <f t="shared" si="192"/>
        <v>#VALUE!</v>
      </c>
      <c r="C186" s="10"/>
      <c r="D186" s="129"/>
      <c r="E186" s="129"/>
      <c r="F186" s="129"/>
      <c r="G186" s="129"/>
      <c r="H186" s="351"/>
      <c r="I186" s="563"/>
      <c r="J186" s="561"/>
      <c r="Q186" s="1"/>
      <c r="R186" s="1"/>
    </row>
    <row r="187" spans="1:18">
      <c r="A187" s="668" t="e">
        <f t="shared" si="191"/>
        <v>#VALUE!</v>
      </c>
      <c r="B187" s="669" t="e">
        <f t="shared" si="192"/>
        <v>#VALUE!</v>
      </c>
      <c r="C187" s="10"/>
      <c r="D187" s="129"/>
      <c r="E187" s="129"/>
      <c r="F187" s="129"/>
      <c r="G187" s="129"/>
      <c r="H187" s="351"/>
      <c r="I187" s="563"/>
      <c r="J187" s="561"/>
      <c r="Q187" s="1"/>
      <c r="R187" s="1"/>
    </row>
    <row r="188" spans="1:18">
      <c r="A188" s="668" t="e">
        <f t="shared" si="191"/>
        <v>#VALUE!</v>
      </c>
      <c r="B188" s="669" t="e">
        <f t="shared" si="192"/>
        <v>#VALUE!</v>
      </c>
      <c r="C188" s="10"/>
      <c r="D188" s="129"/>
      <c r="E188" s="129"/>
      <c r="F188" s="129"/>
      <c r="G188" s="129"/>
      <c r="H188" s="351"/>
      <c r="Q188" s="1"/>
      <c r="R188" s="1"/>
    </row>
    <row r="189" spans="1:18">
      <c r="A189" s="668" t="e">
        <f t="shared" si="191"/>
        <v>#VALUE!</v>
      </c>
      <c r="B189" s="669" t="e">
        <f t="shared" si="192"/>
        <v>#VALUE!</v>
      </c>
      <c r="C189" s="10"/>
      <c r="D189" s="129"/>
      <c r="E189" s="129"/>
      <c r="F189" s="129"/>
      <c r="G189" s="129"/>
      <c r="H189" s="351"/>
      <c r="Q189" s="1"/>
      <c r="R189" s="1"/>
    </row>
    <row r="190" spans="1:18">
      <c r="A190" s="668" t="e">
        <f t="shared" si="191"/>
        <v>#VALUE!</v>
      </c>
      <c r="B190" s="669" t="e">
        <f t="shared" si="192"/>
        <v>#VALUE!</v>
      </c>
      <c r="C190" s="10"/>
      <c r="D190" s="129"/>
      <c r="E190" s="129"/>
      <c r="F190" s="129"/>
      <c r="G190" s="129"/>
      <c r="H190" s="351"/>
      <c r="Q190" s="1"/>
      <c r="R190" s="1"/>
    </row>
    <row r="191" spans="1:18">
      <c r="A191" s="668" t="e">
        <f t="shared" si="191"/>
        <v>#VALUE!</v>
      </c>
      <c r="B191" s="669" t="e">
        <f t="shared" si="192"/>
        <v>#VALUE!</v>
      </c>
      <c r="C191" s="10"/>
      <c r="D191" s="129"/>
      <c r="E191" s="129"/>
      <c r="F191" s="129"/>
      <c r="G191" s="129"/>
      <c r="H191" s="351"/>
      <c r="Q191" s="1"/>
      <c r="R191" s="1"/>
    </row>
    <row r="192" spans="1:18">
      <c r="A192" s="668" t="e">
        <f t="shared" si="191"/>
        <v>#VALUE!</v>
      </c>
      <c r="B192" s="669" t="e">
        <f t="shared" si="192"/>
        <v>#VALUE!</v>
      </c>
      <c r="H192" s="351"/>
      <c r="Q192" s="1"/>
      <c r="R192" s="1"/>
    </row>
    <row r="193" spans="1:18">
      <c r="A193" s="668" t="e">
        <f t="shared" si="191"/>
        <v>#VALUE!</v>
      </c>
      <c r="B193" s="669" t="e">
        <f t="shared" si="192"/>
        <v>#VALUE!</v>
      </c>
      <c r="H193" s="351"/>
      <c r="Q193" s="1"/>
      <c r="R193" s="1"/>
    </row>
    <row r="194" spans="1:18">
      <c r="A194" s="668" t="e">
        <f t="shared" si="191"/>
        <v>#VALUE!</v>
      </c>
      <c r="B194" s="669" t="e">
        <f t="shared" si="192"/>
        <v>#VALUE!</v>
      </c>
      <c r="H194" s="351"/>
      <c r="Q194" s="1"/>
      <c r="R194" s="1"/>
    </row>
    <row r="195" spans="1:18">
      <c r="A195" s="668" t="e">
        <f t="shared" si="191"/>
        <v>#VALUE!</v>
      </c>
      <c r="B195" s="669" t="e">
        <f t="shared" si="192"/>
        <v>#VALUE!</v>
      </c>
      <c r="H195" s="351"/>
      <c r="Q195" s="1"/>
      <c r="R195" s="1"/>
    </row>
    <row r="196" spans="1:18">
      <c r="A196" s="668" t="e">
        <f t="shared" si="191"/>
        <v>#VALUE!</v>
      </c>
      <c r="B196" s="669" t="e">
        <f t="shared" si="192"/>
        <v>#VALUE!</v>
      </c>
      <c r="H196" s="351"/>
      <c r="Q196" s="1"/>
      <c r="R196" s="1"/>
    </row>
    <row r="197" spans="1:18">
      <c r="A197" s="668" t="e">
        <f t="shared" si="191"/>
        <v>#VALUE!</v>
      </c>
      <c r="B197" s="669" t="e">
        <f t="shared" si="192"/>
        <v>#VALUE!</v>
      </c>
      <c r="H197" s="351"/>
      <c r="Q197" s="1"/>
      <c r="R197" s="1"/>
    </row>
    <row r="198" spans="1:18">
      <c r="A198" s="668" t="e">
        <f t="shared" si="191"/>
        <v>#VALUE!</v>
      </c>
      <c r="B198" s="669" t="e">
        <f t="shared" si="192"/>
        <v>#VALUE!</v>
      </c>
      <c r="H198" s="351"/>
      <c r="Q198" s="1"/>
      <c r="R198" s="1"/>
    </row>
    <row r="199" spans="1:18">
      <c r="A199" s="668" t="e">
        <f t="shared" si="191"/>
        <v>#VALUE!</v>
      </c>
      <c r="B199" s="669" t="e">
        <f t="shared" si="192"/>
        <v>#VALUE!</v>
      </c>
      <c r="H199" s="351"/>
      <c r="Q199" s="1"/>
      <c r="R199" s="1"/>
    </row>
    <row r="200" spans="1:18">
      <c r="A200" s="668" t="e">
        <f t="shared" si="191"/>
        <v>#VALUE!</v>
      </c>
      <c r="B200" s="669" t="e">
        <f t="shared" si="192"/>
        <v>#VALUE!</v>
      </c>
      <c r="H200" s="351"/>
      <c r="R200" s="1"/>
    </row>
    <row r="201" spans="1:18">
      <c r="A201" s="668" t="e">
        <f t="shared" si="191"/>
        <v>#VALUE!</v>
      </c>
      <c r="B201" s="669" t="e">
        <f t="shared" si="192"/>
        <v>#VALUE!</v>
      </c>
      <c r="H201" s="351"/>
      <c r="R201" s="1"/>
    </row>
    <row r="202" spans="1:18">
      <c r="A202" s="668" t="e">
        <f t="shared" si="191"/>
        <v>#VALUE!</v>
      </c>
      <c r="B202" s="669" t="e">
        <f t="shared" si="192"/>
        <v>#VALUE!</v>
      </c>
      <c r="H202" s="351"/>
      <c r="R202" s="1"/>
    </row>
    <row r="203" spans="1:18">
      <c r="A203" s="668" t="e">
        <f t="shared" si="191"/>
        <v>#VALUE!</v>
      </c>
      <c r="B203" s="669" t="e">
        <f t="shared" si="192"/>
        <v>#VALUE!</v>
      </c>
      <c r="H203" s="351"/>
      <c r="R203" s="1"/>
    </row>
    <row r="204" spans="1:18">
      <c r="A204" s="668" t="e">
        <f t="shared" si="191"/>
        <v>#VALUE!</v>
      </c>
      <c r="B204" s="669" t="e">
        <f t="shared" si="192"/>
        <v>#VALUE!</v>
      </c>
      <c r="R204" s="1"/>
    </row>
    <row r="205" spans="1:18">
      <c r="R205" s="1"/>
    </row>
    <row r="207" spans="1:18">
      <c r="E207" s="129"/>
    </row>
    <row r="208" spans="1:18">
      <c r="E208" s="129">
        <v>88923297.129999995</v>
      </c>
    </row>
    <row r="209" spans="5:5">
      <c r="E209" s="129">
        <v>2310924.56</v>
      </c>
    </row>
    <row r="210" spans="5:5">
      <c r="E210" s="129">
        <v>18616178.890000001</v>
      </c>
    </row>
    <row r="211" spans="5:5">
      <c r="E211" s="129">
        <v>850000</v>
      </c>
    </row>
    <row r="212" spans="5:5">
      <c r="E212" s="129">
        <v>4811641.3899999997</v>
      </c>
    </row>
  </sheetData>
  <autoFilter ref="A1:G204"/>
  <printOptions horizontalCentered="1" gridLines="1" gridLinesSet="0"/>
  <pageMargins left="0.19685039370078741" right="0.19685039370078741" top="0.55118110236220474" bottom="0.51181102362204722" header="0.31496062992125984" footer="0.27559055118110237"/>
  <pageSetup scale="80" orientation="portrait" horizontalDpi="300" verticalDpi="300" r:id="rId1"/>
  <headerFooter alignWithMargins="0">
    <oddHeader xml:space="preserve">&amp;C INSTITUTO DE ACCESO A LA INFORMACION PUBLICA  Y PROTECCIÓN DE DATOS PERSONALES  DEL DISTRITO FEDERAL.
</oddHeader>
    <oddFooter>&amp;R&amp;D &amp;T &amp;P de &amp;N</oddFooter>
  </headerFooter>
  <rowBreaks count="1" manualBreakCount="1">
    <brk id="134" min="2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view="pageBreakPreview" zoomScaleNormal="106" zoomScaleSheetLayoutView="100" workbookViewId="0">
      <pane xSplit="3" ySplit="1" topLeftCell="D2" activePane="bottomRight" state="frozen"/>
      <selection activeCell="H29" sqref="H29"/>
      <selection pane="topRight" activeCell="H29" sqref="H29"/>
      <selection pane="bottomLeft" activeCell="H29" sqref="H29"/>
      <selection pane="bottomRight" activeCell="E5" sqref="E5"/>
    </sheetView>
  </sheetViews>
  <sheetFormatPr baseColWidth="10" defaultColWidth="9.1015625" defaultRowHeight="12.3"/>
  <cols>
    <col min="1" max="1" width="5.68359375" style="156" customWidth="1"/>
    <col min="2" max="2" width="6.20703125" style="154" customWidth="1"/>
    <col min="3" max="3" width="61.20703125" style="11" customWidth="1"/>
    <col min="4" max="4" width="14.5234375" style="131" bestFit="1" customWidth="1"/>
    <col min="5" max="5" width="12.41796875" style="131" bestFit="1" customWidth="1"/>
    <col min="6" max="6" width="12.5234375" style="131" customWidth="1"/>
    <col min="7" max="7" width="13" style="131" bestFit="1" customWidth="1"/>
    <col min="8" max="8" width="16" style="11" customWidth="1"/>
    <col min="9" max="9" width="12.68359375" style="346" customWidth="1"/>
    <col min="10" max="10" width="14.20703125" style="346" customWidth="1"/>
    <col min="11" max="11" width="12.89453125" style="346" customWidth="1"/>
    <col min="12" max="12" width="69.20703125" style="11" bestFit="1" customWidth="1"/>
    <col min="13" max="13" width="15.20703125" style="11" customWidth="1"/>
    <col min="14" max="16384" width="9.1015625" style="11"/>
  </cols>
  <sheetData>
    <row r="1" spans="1:13" ht="21">
      <c r="A1" s="155" t="s">
        <v>86</v>
      </c>
      <c r="B1" s="153" t="s">
        <v>87</v>
      </c>
      <c r="C1" s="132" t="s">
        <v>277</v>
      </c>
      <c r="D1" s="133" t="s">
        <v>89</v>
      </c>
      <c r="E1" s="133" t="s">
        <v>0</v>
      </c>
      <c r="F1" s="133" t="s">
        <v>1</v>
      </c>
      <c r="G1" s="135" t="s">
        <v>90</v>
      </c>
      <c r="K1" s="527" t="s">
        <v>772</v>
      </c>
    </row>
    <row r="2" spans="1:13" ht="12.6">
      <c r="A2" s="206">
        <f>VALUE(MID(C2,11,4))</f>
        <v>0</v>
      </c>
      <c r="B2" s="207">
        <f>VALUE(MID(C2,16,4))</f>
        <v>0</v>
      </c>
      <c r="C2" s="738" t="s">
        <v>109</v>
      </c>
      <c r="D2" s="569">
        <v>142158577.58000001</v>
      </c>
      <c r="E2" s="569">
        <v>6002924.25</v>
      </c>
      <c r="F2" s="569">
        <v>37135748.020000003</v>
      </c>
      <c r="G2" s="569">
        <f>+G3+G10+G28+G34+G43+G124+G143+G155</f>
        <v>148161501.82999998</v>
      </c>
      <c r="H2" s="570">
        <f>+Balanza!G65</f>
        <v>148161501.83000001</v>
      </c>
      <c r="I2" s="571"/>
      <c r="J2" s="2">
        <v>148161501.82999998</v>
      </c>
      <c r="K2" s="347"/>
      <c r="L2" s="1" t="s">
        <v>109</v>
      </c>
      <c r="M2" s="11" t="b">
        <f>L2=C2</f>
        <v>1</v>
      </c>
    </row>
    <row r="3" spans="1:13" ht="12.6">
      <c r="A3" s="206">
        <f>VALUE(MID(C3,11,4))</f>
        <v>0</v>
      </c>
      <c r="B3" s="207">
        <f>VALUE(MID(C3,16,4))</f>
        <v>0</v>
      </c>
      <c r="C3" s="665" t="s">
        <v>1155</v>
      </c>
      <c r="D3" s="638">
        <v>367409.04000000004</v>
      </c>
      <c r="E3" s="638">
        <v>340506.4</v>
      </c>
      <c r="F3" s="638">
        <v>566126.14</v>
      </c>
      <c r="G3" s="638">
        <f>+G4</f>
        <v>707915.44000000006</v>
      </c>
      <c r="H3" s="570">
        <f>+H2-G2</f>
        <v>0</v>
      </c>
      <c r="I3" s="572"/>
      <c r="J3" s="2">
        <v>707915.44000000006</v>
      </c>
      <c r="K3" s="347"/>
      <c r="L3" s="1" t="s">
        <v>1155</v>
      </c>
      <c r="M3" s="11" t="b">
        <f t="shared" ref="M3:M66" si="0">L3=C3</f>
        <v>1</v>
      </c>
    </row>
    <row r="4" spans="1:13" ht="12.6">
      <c r="A4" s="206">
        <f>VALUE(MID(C4,11,4))</f>
        <v>1001</v>
      </c>
      <c r="B4" s="207">
        <f>VALUE(MID(C4,16,4))</f>
        <v>0</v>
      </c>
      <c r="C4" s="739" t="s">
        <v>110</v>
      </c>
      <c r="D4" s="165">
        <v>367409.04000000004</v>
      </c>
      <c r="E4" s="165">
        <v>340506.4</v>
      </c>
      <c r="F4" s="165">
        <v>566126.14</v>
      </c>
      <c r="G4" s="741">
        <f>SUM(G5:G9)</f>
        <v>707915.44000000006</v>
      </c>
      <c r="H4" s="574"/>
      <c r="I4" s="575"/>
      <c r="J4" s="2">
        <v>707915.44000000006</v>
      </c>
      <c r="K4" s="347"/>
      <c r="L4" s="1" t="s">
        <v>110</v>
      </c>
      <c r="M4" s="11" t="b">
        <f t="shared" si="0"/>
        <v>1</v>
      </c>
    </row>
    <row r="5" spans="1:13" ht="12.6">
      <c r="A5" s="206">
        <f>VALUE(MID(C5,11,4))</f>
        <v>1001</v>
      </c>
      <c r="B5" s="207">
        <f>VALUE(MID(C5,16,4))</f>
        <v>2111</v>
      </c>
      <c r="C5" s="164" t="s">
        <v>1651</v>
      </c>
      <c r="D5" s="165">
        <v>2956.5</v>
      </c>
      <c r="E5" s="165">
        <v>0</v>
      </c>
      <c r="F5" s="165">
        <v>0</v>
      </c>
      <c r="G5" s="166">
        <f t="shared" ref="G5:G9" si="1">+D5+E5</f>
        <v>2956.5</v>
      </c>
      <c r="H5" s="753"/>
      <c r="I5" s="575"/>
      <c r="J5" s="754">
        <v>2956.5</v>
      </c>
      <c r="K5" s="347"/>
      <c r="L5" s="1" t="s">
        <v>1651</v>
      </c>
      <c r="M5" s="11" t="b">
        <f t="shared" si="0"/>
        <v>1</v>
      </c>
    </row>
    <row r="6" spans="1:13" ht="12.6">
      <c r="A6" s="206">
        <f t="shared" ref="A6" si="2">VALUE(MID(C6,11,4))</f>
        <v>1001</v>
      </c>
      <c r="B6" s="207">
        <f t="shared" ref="B6" si="3">VALUE(MID(C6,16,4))</f>
        <v>2151</v>
      </c>
      <c r="C6" s="164" t="s">
        <v>1652</v>
      </c>
      <c r="D6" s="165">
        <v>17717.5</v>
      </c>
      <c r="E6" s="165">
        <v>0</v>
      </c>
      <c r="F6" s="165">
        <v>0</v>
      </c>
      <c r="G6" s="166">
        <f t="shared" si="1"/>
        <v>17717.5</v>
      </c>
      <c r="H6" s="574"/>
      <c r="I6" s="575"/>
      <c r="J6" s="2">
        <v>17717.5</v>
      </c>
      <c r="K6" s="347"/>
      <c r="L6" s="1" t="s">
        <v>1652</v>
      </c>
      <c r="M6" s="11" t="b">
        <f t="shared" si="0"/>
        <v>1</v>
      </c>
    </row>
    <row r="7" spans="1:13" ht="12.6">
      <c r="A7" s="206">
        <f t="shared" ref="A7" si="4">VALUE(MID(C7,11,4))</f>
        <v>1001</v>
      </c>
      <c r="B7" s="207">
        <f t="shared" ref="B7" si="5">VALUE(MID(C7,16,4))</f>
        <v>3331</v>
      </c>
      <c r="C7" s="164" t="s">
        <v>1653</v>
      </c>
      <c r="D7" s="165">
        <v>143952.94</v>
      </c>
      <c r="E7" s="165">
        <v>0</v>
      </c>
      <c r="F7" s="165">
        <v>143952.94</v>
      </c>
      <c r="G7" s="166">
        <f t="shared" si="1"/>
        <v>143952.94</v>
      </c>
      <c r="H7" s="574"/>
      <c r="I7" s="575"/>
      <c r="J7" s="2">
        <v>143952.94</v>
      </c>
      <c r="K7" s="347"/>
      <c r="L7" s="1" t="s">
        <v>1653</v>
      </c>
      <c r="M7" s="11" t="b">
        <f t="shared" si="0"/>
        <v>1</v>
      </c>
    </row>
    <row r="8" spans="1:13" ht="12.6">
      <c r="A8" s="206">
        <f t="shared" ref="A8:A52" si="6">VALUE(MID(C8,11,4))</f>
        <v>1001</v>
      </c>
      <c r="B8" s="207">
        <f t="shared" ref="B8:B52" si="7">VALUE(MID(C8,16,4))</f>
        <v>3341</v>
      </c>
      <c r="C8" s="164" t="s">
        <v>853</v>
      </c>
      <c r="D8" s="165">
        <v>202782.1</v>
      </c>
      <c r="E8" s="165">
        <v>0</v>
      </c>
      <c r="F8" s="165">
        <v>81666.8</v>
      </c>
      <c r="G8" s="166">
        <f t="shared" si="1"/>
        <v>202782.1</v>
      </c>
      <c r="H8" s="574"/>
      <c r="I8" s="575"/>
      <c r="J8" s="2">
        <v>202782.1</v>
      </c>
      <c r="K8" s="347"/>
      <c r="L8" s="1" t="s">
        <v>853</v>
      </c>
      <c r="M8" s="11" t="b">
        <f t="shared" si="0"/>
        <v>1</v>
      </c>
    </row>
    <row r="9" spans="1:13" ht="12.6">
      <c r="A9" s="206">
        <f t="shared" ref="A9" si="8">VALUE(MID(C9,11,4))</f>
        <v>1001</v>
      </c>
      <c r="B9" s="207">
        <f t="shared" ref="B9" si="9">VALUE(MID(C9,16,4))</f>
        <v>3362</v>
      </c>
      <c r="C9" s="164" t="s">
        <v>1494</v>
      </c>
      <c r="D9" s="165">
        <v>0</v>
      </c>
      <c r="E9" s="165">
        <v>340506.4</v>
      </c>
      <c r="F9" s="165">
        <v>340506.4</v>
      </c>
      <c r="G9" s="166">
        <f t="shared" si="1"/>
        <v>340506.4</v>
      </c>
      <c r="H9" s="574"/>
      <c r="I9" s="575"/>
      <c r="J9" s="2">
        <v>340506.4</v>
      </c>
      <c r="K9" s="347"/>
      <c r="L9" s="1" t="s">
        <v>1494</v>
      </c>
      <c r="M9" s="11" t="b">
        <f t="shared" si="0"/>
        <v>1</v>
      </c>
    </row>
    <row r="10" spans="1:13" ht="12.6">
      <c r="A10" s="206">
        <f t="shared" si="6"/>
        <v>0</v>
      </c>
      <c r="B10" s="207">
        <f t="shared" si="7"/>
        <v>0</v>
      </c>
      <c r="C10" s="637" t="s">
        <v>1156</v>
      </c>
      <c r="D10" s="638">
        <v>1366003.79</v>
      </c>
      <c r="E10" s="638">
        <v>148464.21</v>
      </c>
      <c r="F10" s="638">
        <v>789758.97</v>
      </c>
      <c r="G10" s="638">
        <f>+G11+G16+G19</f>
        <v>1514468</v>
      </c>
      <c r="H10" s="574"/>
      <c r="I10" s="575"/>
      <c r="J10" s="2">
        <v>1514468</v>
      </c>
      <c r="K10" s="347"/>
      <c r="L10" s="1" t="s">
        <v>1156</v>
      </c>
      <c r="M10" s="11" t="b">
        <f t="shared" si="0"/>
        <v>1</v>
      </c>
    </row>
    <row r="11" spans="1:13" ht="12.6">
      <c r="A11" s="206">
        <f t="shared" si="6"/>
        <v>2001</v>
      </c>
      <c r="B11" s="207">
        <f t="shared" si="7"/>
        <v>0</v>
      </c>
      <c r="C11" s="739" t="s">
        <v>306</v>
      </c>
      <c r="D11" s="165">
        <v>735600</v>
      </c>
      <c r="E11" s="165">
        <v>159499.91</v>
      </c>
      <c r="F11" s="165">
        <v>745099.89</v>
      </c>
      <c r="G11" s="740">
        <f>SUM(G12:G15)</f>
        <v>895099.91</v>
      </c>
      <c r="H11" s="574"/>
      <c r="I11" s="575"/>
      <c r="J11" s="2">
        <v>895099.91</v>
      </c>
      <c r="K11" s="347"/>
      <c r="L11" s="1" t="s">
        <v>306</v>
      </c>
      <c r="M11" s="11" t="b">
        <f t="shared" si="0"/>
        <v>1</v>
      </c>
    </row>
    <row r="12" spans="1:13" ht="12.6">
      <c r="A12" s="206">
        <f t="shared" ref="A12" si="10">VALUE(MID(C12,11,4))</f>
        <v>2001</v>
      </c>
      <c r="B12" s="207">
        <f t="shared" ref="B12" si="11">VALUE(MID(C12,16,4))</f>
        <v>3341</v>
      </c>
      <c r="C12" s="164" t="s">
        <v>1865</v>
      </c>
      <c r="D12" s="165">
        <v>60000</v>
      </c>
      <c r="E12" s="165">
        <v>0</v>
      </c>
      <c r="F12" s="165">
        <v>0</v>
      </c>
      <c r="G12" s="165">
        <f>+D12+E12</f>
        <v>60000</v>
      </c>
      <c r="H12" s="574"/>
      <c r="I12" s="575"/>
      <c r="J12" s="2">
        <v>60000</v>
      </c>
      <c r="K12" s="347"/>
      <c r="L12" s="1" t="s">
        <v>1865</v>
      </c>
      <c r="M12" s="11" t="b">
        <f t="shared" si="0"/>
        <v>1</v>
      </c>
    </row>
    <row r="13" spans="1:13" ht="12.6">
      <c r="A13" s="206">
        <f>VALUE(MID(C13,11,4))</f>
        <v>2001</v>
      </c>
      <c r="B13" s="207">
        <f>VALUE(MID(C13,16,4))</f>
        <v>3362</v>
      </c>
      <c r="C13" s="164" t="s">
        <v>1052</v>
      </c>
      <c r="D13" s="165">
        <v>0</v>
      </c>
      <c r="E13" s="165">
        <v>0</v>
      </c>
      <c r="F13" s="165">
        <v>0</v>
      </c>
      <c r="G13" s="165">
        <f>+D13+E13</f>
        <v>0</v>
      </c>
      <c r="H13" s="753"/>
      <c r="I13" s="575"/>
      <c r="J13" s="754">
        <v>0</v>
      </c>
      <c r="K13" s="347"/>
      <c r="L13" s="1" t="s">
        <v>1052</v>
      </c>
      <c r="M13" s="11" t="b">
        <f t="shared" si="0"/>
        <v>1</v>
      </c>
    </row>
    <row r="14" spans="1:13" ht="12.6">
      <c r="A14" s="206">
        <f t="shared" si="6"/>
        <v>2001</v>
      </c>
      <c r="B14" s="207">
        <f t="shared" si="7"/>
        <v>3611</v>
      </c>
      <c r="C14" s="164" t="s">
        <v>111</v>
      </c>
      <c r="D14" s="165">
        <v>475600</v>
      </c>
      <c r="E14" s="165">
        <v>0</v>
      </c>
      <c r="F14" s="165">
        <v>475600</v>
      </c>
      <c r="G14" s="165">
        <f>+D14+E14</f>
        <v>475600</v>
      </c>
      <c r="H14" s="574"/>
      <c r="I14" s="575"/>
      <c r="J14" s="2">
        <v>475600</v>
      </c>
      <c r="K14" s="347"/>
      <c r="L14" s="1" t="s">
        <v>111</v>
      </c>
      <c r="M14" s="11" t="b">
        <f t="shared" si="0"/>
        <v>1</v>
      </c>
    </row>
    <row r="15" spans="1:13" ht="12.6">
      <c r="A15" s="206">
        <f t="shared" ref="A15" si="12">VALUE(MID(C15,11,4))</f>
        <v>2001</v>
      </c>
      <c r="B15" s="207">
        <f t="shared" ref="B15" si="13">VALUE(MID(C15,16,4))</f>
        <v>3661</v>
      </c>
      <c r="C15" s="164" t="s">
        <v>1341</v>
      </c>
      <c r="D15" s="165">
        <v>200000</v>
      </c>
      <c r="E15" s="165">
        <v>159499.91</v>
      </c>
      <c r="F15" s="165">
        <v>269499.89</v>
      </c>
      <c r="G15" s="165">
        <f>+D15+E15</f>
        <v>359499.91000000003</v>
      </c>
      <c r="H15" s="574"/>
      <c r="I15" s="575"/>
      <c r="J15" s="2">
        <v>359499.91000000003</v>
      </c>
      <c r="K15" s="347"/>
      <c r="L15" s="1" t="s">
        <v>1341</v>
      </c>
      <c r="M15" s="11" t="b">
        <f t="shared" si="0"/>
        <v>1</v>
      </c>
    </row>
    <row r="16" spans="1:13" ht="12.6">
      <c r="A16" s="206">
        <f t="shared" si="6"/>
        <v>2002</v>
      </c>
      <c r="B16" s="207">
        <f t="shared" si="7"/>
        <v>0</v>
      </c>
      <c r="C16" s="739" t="s">
        <v>1654</v>
      </c>
      <c r="D16" s="165">
        <v>211852</v>
      </c>
      <c r="E16" s="165">
        <v>-6558.69</v>
      </c>
      <c r="F16" s="165">
        <v>8441.31</v>
      </c>
      <c r="G16" s="740">
        <f>SUM(G17:G18)</f>
        <v>205293.31</v>
      </c>
      <c r="H16" s="574"/>
      <c r="I16" s="575"/>
      <c r="J16" s="2">
        <v>205293.31</v>
      </c>
      <c r="K16" s="347"/>
      <c r="L16" s="1" t="s">
        <v>1654</v>
      </c>
      <c r="M16" s="11" t="b">
        <f t="shared" si="0"/>
        <v>1</v>
      </c>
    </row>
    <row r="17" spans="1:13" ht="12.6">
      <c r="A17" s="206">
        <f t="shared" si="6"/>
        <v>2002</v>
      </c>
      <c r="B17" s="207">
        <f t="shared" si="7"/>
        <v>3362</v>
      </c>
      <c r="C17" s="164" t="s">
        <v>370</v>
      </c>
      <c r="D17" s="165">
        <v>196852</v>
      </c>
      <c r="E17" s="165">
        <v>0</v>
      </c>
      <c r="F17" s="165">
        <v>0</v>
      </c>
      <c r="G17" s="165">
        <f>+D17+E17</f>
        <v>196852</v>
      </c>
      <c r="H17" s="574"/>
      <c r="I17" s="575"/>
      <c r="J17" s="2">
        <v>196852</v>
      </c>
      <c r="K17" s="347"/>
      <c r="L17" s="1" t="s">
        <v>370</v>
      </c>
      <c r="M17" s="11" t="b">
        <f t="shared" si="0"/>
        <v>1</v>
      </c>
    </row>
    <row r="18" spans="1:13" ht="12.6">
      <c r="A18" s="206">
        <f t="shared" ref="A18" si="14">VALUE(MID(C18,11,4))</f>
        <v>2002</v>
      </c>
      <c r="B18" s="207">
        <f t="shared" ref="B18" si="15">VALUE(MID(C18,16,4))</f>
        <v>5931</v>
      </c>
      <c r="C18" s="164" t="s">
        <v>1342</v>
      </c>
      <c r="D18" s="165">
        <v>15000</v>
      </c>
      <c r="E18" s="165">
        <v>-6558.69</v>
      </c>
      <c r="F18" s="165">
        <v>8441.31</v>
      </c>
      <c r="G18" s="165">
        <f>+D18+E18</f>
        <v>8441.3100000000013</v>
      </c>
      <c r="H18" s="574"/>
      <c r="I18" s="575"/>
      <c r="J18" s="2">
        <v>8441.3100000000013</v>
      </c>
      <c r="K18" s="347"/>
      <c r="L18" s="1" t="s">
        <v>1342</v>
      </c>
      <c r="M18" s="11" t="b">
        <f t="shared" si="0"/>
        <v>1</v>
      </c>
    </row>
    <row r="19" spans="1:13" ht="12.6">
      <c r="A19" s="206">
        <f t="shared" ref="A19:A27" si="16">VALUE(MID(C19,11,4))</f>
        <v>2003</v>
      </c>
      <c r="B19" s="207">
        <f t="shared" ref="B19:B27" si="17">VALUE(MID(C19,16,4))</f>
        <v>0</v>
      </c>
      <c r="C19" s="739" t="s">
        <v>1343</v>
      </c>
      <c r="D19" s="165">
        <v>418551.79000000004</v>
      </c>
      <c r="E19" s="165">
        <v>-4477.01</v>
      </c>
      <c r="F19" s="165">
        <v>36217.769999999997</v>
      </c>
      <c r="G19" s="740">
        <f>SUM(G20:G27)</f>
        <v>414074.78</v>
      </c>
      <c r="H19" s="574"/>
      <c r="I19" s="575"/>
      <c r="J19" s="2">
        <v>414074.78</v>
      </c>
      <c r="K19" s="347"/>
      <c r="L19" s="1" t="s">
        <v>1343</v>
      </c>
      <c r="M19" s="11" t="b">
        <f t="shared" si="0"/>
        <v>1</v>
      </c>
    </row>
    <row r="20" spans="1:13" ht="12.6">
      <c r="A20" s="206">
        <f t="shared" si="16"/>
        <v>2003</v>
      </c>
      <c r="B20" s="207">
        <f t="shared" si="17"/>
        <v>2141</v>
      </c>
      <c r="C20" s="164" t="s">
        <v>1344</v>
      </c>
      <c r="D20" s="165">
        <v>4666.49</v>
      </c>
      <c r="E20" s="165">
        <v>0</v>
      </c>
      <c r="F20" s="165">
        <v>0</v>
      </c>
      <c r="G20" s="165">
        <f t="shared" ref="G20:G27" si="18">+D20+E20</f>
        <v>4666.49</v>
      </c>
      <c r="H20" s="574"/>
      <c r="I20" s="575"/>
      <c r="J20" s="2">
        <v>4666.49</v>
      </c>
      <c r="K20" s="347"/>
      <c r="L20" s="1" t="s">
        <v>1344</v>
      </c>
      <c r="M20" s="11" t="b">
        <f t="shared" si="0"/>
        <v>1</v>
      </c>
    </row>
    <row r="21" spans="1:13" ht="12.6">
      <c r="A21" s="206">
        <f t="shared" si="16"/>
        <v>2003</v>
      </c>
      <c r="B21" s="207">
        <f t="shared" si="17"/>
        <v>2151</v>
      </c>
      <c r="C21" s="164" t="s">
        <v>1345</v>
      </c>
      <c r="D21" s="165">
        <v>22070</v>
      </c>
      <c r="E21" s="165">
        <v>0</v>
      </c>
      <c r="F21" s="165">
        <v>0</v>
      </c>
      <c r="G21" s="165">
        <f t="shared" si="18"/>
        <v>22070</v>
      </c>
      <c r="H21" s="574"/>
      <c r="I21" s="575"/>
      <c r="J21" s="2">
        <v>22070</v>
      </c>
      <c r="K21" s="347"/>
      <c r="L21" s="1" t="s">
        <v>1345</v>
      </c>
      <c r="M21" s="11" t="b">
        <f t="shared" si="0"/>
        <v>1</v>
      </c>
    </row>
    <row r="22" spans="1:13" ht="12.6">
      <c r="A22" s="206">
        <f t="shared" ref="A22" si="19">VALUE(MID(C22,11,4))</f>
        <v>2003</v>
      </c>
      <c r="B22" s="207">
        <f t="shared" ref="B22" si="20">VALUE(MID(C22,16,4))</f>
        <v>2941</v>
      </c>
      <c r="C22" s="164" t="s">
        <v>1788</v>
      </c>
      <c r="D22" s="165">
        <v>9625.68</v>
      </c>
      <c r="E22" s="165">
        <v>0</v>
      </c>
      <c r="F22" s="165">
        <v>0</v>
      </c>
      <c r="G22" s="165">
        <f t="shared" si="18"/>
        <v>9625.68</v>
      </c>
      <c r="H22" s="574"/>
      <c r="I22" s="575"/>
      <c r="J22" s="2">
        <v>9625.68</v>
      </c>
      <c r="K22" s="347"/>
      <c r="L22" s="1" t="s">
        <v>1788</v>
      </c>
      <c r="M22" s="11" t="b">
        <f t="shared" si="0"/>
        <v>1</v>
      </c>
    </row>
    <row r="23" spans="1:13" ht="12.6">
      <c r="A23" s="206">
        <f t="shared" si="16"/>
        <v>2003</v>
      </c>
      <c r="B23" s="207">
        <f t="shared" si="17"/>
        <v>3161</v>
      </c>
      <c r="C23" s="164" t="s">
        <v>1346</v>
      </c>
      <c r="D23" s="165">
        <v>11433</v>
      </c>
      <c r="E23" s="165">
        <v>0</v>
      </c>
      <c r="F23" s="165">
        <v>0</v>
      </c>
      <c r="G23" s="165">
        <f t="shared" si="18"/>
        <v>11433</v>
      </c>
      <c r="H23" s="574"/>
      <c r="I23" s="575"/>
      <c r="J23" s="2">
        <v>11433</v>
      </c>
      <c r="K23" s="347"/>
      <c r="L23" s="1" t="s">
        <v>1346</v>
      </c>
      <c r="M23" s="11" t="b">
        <f t="shared" si="0"/>
        <v>1</v>
      </c>
    </row>
    <row r="24" spans="1:13" ht="12.6">
      <c r="A24" s="206">
        <f t="shared" si="16"/>
        <v>2003</v>
      </c>
      <c r="B24" s="207">
        <f t="shared" si="17"/>
        <v>3171</v>
      </c>
      <c r="C24" s="164" t="s">
        <v>1347</v>
      </c>
      <c r="D24" s="165">
        <v>11050</v>
      </c>
      <c r="E24" s="165">
        <v>-4477</v>
      </c>
      <c r="F24" s="165">
        <v>0</v>
      </c>
      <c r="G24" s="165">
        <f t="shared" si="18"/>
        <v>6573</v>
      </c>
      <c r="H24" s="574"/>
      <c r="I24" s="575"/>
      <c r="J24" s="2">
        <v>6573</v>
      </c>
      <c r="K24" s="347"/>
      <c r="L24" s="1" t="s">
        <v>1347</v>
      </c>
      <c r="M24" s="11" t="b">
        <f t="shared" si="0"/>
        <v>1</v>
      </c>
    </row>
    <row r="25" spans="1:13" ht="12.6">
      <c r="A25" s="206">
        <f t="shared" si="16"/>
        <v>2003</v>
      </c>
      <c r="B25" s="207">
        <f t="shared" si="17"/>
        <v>3521</v>
      </c>
      <c r="C25" s="164" t="s">
        <v>1348</v>
      </c>
      <c r="D25" s="165">
        <v>23556.02</v>
      </c>
      <c r="E25" s="165">
        <v>-0.01</v>
      </c>
      <c r="F25" s="165">
        <v>0</v>
      </c>
      <c r="G25" s="165">
        <f t="shared" si="18"/>
        <v>23556.010000000002</v>
      </c>
      <c r="H25" s="574"/>
      <c r="I25" s="575"/>
      <c r="J25" s="2">
        <v>23556.010000000002</v>
      </c>
      <c r="K25" s="347"/>
      <c r="L25" s="1" t="s">
        <v>1348</v>
      </c>
      <c r="M25" s="11" t="b">
        <f t="shared" si="0"/>
        <v>1</v>
      </c>
    </row>
    <row r="26" spans="1:13" ht="12.6">
      <c r="A26" s="206">
        <f t="shared" si="16"/>
        <v>2003</v>
      </c>
      <c r="B26" s="207">
        <f t="shared" si="17"/>
        <v>3691</v>
      </c>
      <c r="C26" s="164" t="s">
        <v>1349</v>
      </c>
      <c r="D26" s="165">
        <v>220400</v>
      </c>
      <c r="E26" s="165">
        <v>0</v>
      </c>
      <c r="F26" s="165">
        <v>36217.769999999997</v>
      </c>
      <c r="G26" s="165">
        <f t="shared" si="18"/>
        <v>220400</v>
      </c>
      <c r="H26" s="574"/>
      <c r="I26" s="575"/>
      <c r="J26" s="2">
        <v>220400</v>
      </c>
      <c r="K26" s="347"/>
      <c r="L26" s="1" t="s">
        <v>1349</v>
      </c>
      <c r="M26" s="11" t="b">
        <f t="shared" si="0"/>
        <v>1</v>
      </c>
    </row>
    <row r="27" spans="1:13" ht="12.6">
      <c r="A27" s="206">
        <f t="shared" si="16"/>
        <v>2003</v>
      </c>
      <c r="B27" s="207">
        <f t="shared" si="17"/>
        <v>5971</v>
      </c>
      <c r="C27" s="164" t="s">
        <v>1655</v>
      </c>
      <c r="D27" s="165">
        <v>115750.6</v>
      </c>
      <c r="E27" s="165">
        <v>0</v>
      </c>
      <c r="F27" s="165">
        <v>0</v>
      </c>
      <c r="G27" s="165">
        <f t="shared" si="18"/>
        <v>115750.6</v>
      </c>
      <c r="H27" s="574"/>
      <c r="I27" s="575"/>
      <c r="J27" s="2">
        <v>115750.6</v>
      </c>
      <c r="K27" s="347"/>
      <c r="L27" s="1" t="s">
        <v>1655</v>
      </c>
      <c r="M27" s="11" t="b">
        <f t="shared" si="0"/>
        <v>1</v>
      </c>
    </row>
    <row r="28" spans="1:13" ht="12.6">
      <c r="A28" s="206">
        <f t="shared" si="6"/>
        <v>0</v>
      </c>
      <c r="B28" s="207">
        <f t="shared" si="7"/>
        <v>0</v>
      </c>
      <c r="C28" s="637" t="s">
        <v>1157</v>
      </c>
      <c r="D28" s="638">
        <v>372954.22</v>
      </c>
      <c r="E28" s="638">
        <v>259910.76</v>
      </c>
      <c r="F28" s="638">
        <v>451310.76</v>
      </c>
      <c r="G28" s="638">
        <f>+G29</f>
        <v>632864.98</v>
      </c>
      <c r="H28" s="574"/>
      <c r="I28" s="575"/>
      <c r="J28" s="2">
        <v>632864.98</v>
      </c>
      <c r="K28" s="347"/>
      <c r="L28" s="1" t="s">
        <v>1157</v>
      </c>
      <c r="M28" s="11" t="b">
        <f t="shared" si="0"/>
        <v>1</v>
      </c>
    </row>
    <row r="29" spans="1:13" ht="12.6">
      <c r="A29" s="206">
        <f t="shared" si="6"/>
        <v>3001</v>
      </c>
      <c r="B29" s="207">
        <f t="shared" si="7"/>
        <v>0</v>
      </c>
      <c r="C29" s="739" t="s">
        <v>1350</v>
      </c>
      <c r="D29" s="165">
        <v>372954.22</v>
      </c>
      <c r="E29" s="165">
        <v>259910.76</v>
      </c>
      <c r="F29" s="165">
        <v>451310.76</v>
      </c>
      <c r="G29" s="740">
        <f>SUM(G30:G33)</f>
        <v>632864.98</v>
      </c>
      <c r="H29" s="574"/>
      <c r="I29" s="572"/>
      <c r="J29" s="2">
        <v>632864.98</v>
      </c>
      <c r="K29" s="347"/>
      <c r="L29" s="1" t="s">
        <v>1350</v>
      </c>
      <c r="M29" s="11" t="b">
        <f t="shared" si="0"/>
        <v>1</v>
      </c>
    </row>
    <row r="30" spans="1:13" ht="12.6">
      <c r="A30" s="206">
        <f t="shared" ref="A30" si="21">VALUE(MID(C30,11,4))</f>
        <v>3001</v>
      </c>
      <c r="B30" s="207">
        <f t="shared" ref="B30" si="22">VALUE(MID(C30,16,4))</f>
        <v>3171</v>
      </c>
      <c r="C30" s="164" t="s">
        <v>1495</v>
      </c>
      <c r="D30" s="165">
        <v>89914.219999999987</v>
      </c>
      <c r="E30" s="165">
        <v>0</v>
      </c>
      <c r="F30" s="165">
        <v>0</v>
      </c>
      <c r="G30" s="165">
        <f t="shared" ref="G30:G33" si="23">+D30+E30</f>
        <v>89914.219999999987</v>
      </c>
      <c r="H30" s="574"/>
      <c r="I30" s="575"/>
      <c r="J30" s="2">
        <v>89914.219999999987</v>
      </c>
      <c r="K30" s="347"/>
      <c r="L30" s="1" t="s">
        <v>1495</v>
      </c>
      <c r="M30" s="11" t="b">
        <f t="shared" si="0"/>
        <v>1</v>
      </c>
    </row>
    <row r="31" spans="1:13" ht="12.6">
      <c r="A31" s="206">
        <f t="shared" ref="A31" si="24">VALUE(MID(C31,11,4))</f>
        <v>3001</v>
      </c>
      <c r="B31" s="207">
        <f t="shared" ref="B31" si="25">VALUE(MID(C31,16,4))</f>
        <v>3351</v>
      </c>
      <c r="C31" s="164" t="s">
        <v>1351</v>
      </c>
      <c r="D31" s="165">
        <v>191400</v>
      </c>
      <c r="E31" s="165">
        <v>0</v>
      </c>
      <c r="F31" s="165">
        <v>191400</v>
      </c>
      <c r="G31" s="165">
        <f t="shared" si="23"/>
        <v>191400</v>
      </c>
      <c r="H31" s="574"/>
      <c r="I31" s="575"/>
      <c r="J31" s="2">
        <v>191400</v>
      </c>
      <c r="K31" s="347"/>
      <c r="L31" s="1" t="s">
        <v>1351</v>
      </c>
      <c r="M31" s="11" t="b">
        <f t="shared" si="0"/>
        <v>1</v>
      </c>
    </row>
    <row r="32" spans="1:13" ht="12.6">
      <c r="A32" s="206">
        <f t="shared" ref="A32" si="26">VALUE(MID(C32,11,4))</f>
        <v>3001</v>
      </c>
      <c r="B32" s="207">
        <f t="shared" ref="B32" si="27">VALUE(MID(C32,16,4))</f>
        <v>3362</v>
      </c>
      <c r="C32" s="164" t="s">
        <v>1866</v>
      </c>
      <c r="D32" s="165">
        <v>0</v>
      </c>
      <c r="E32" s="165">
        <v>259910.76</v>
      </c>
      <c r="F32" s="165">
        <v>259910.76</v>
      </c>
      <c r="G32" s="165">
        <f t="shared" si="23"/>
        <v>259910.76</v>
      </c>
      <c r="H32" s="574"/>
      <c r="I32" s="575"/>
      <c r="J32" s="2">
        <v>259910.76</v>
      </c>
      <c r="K32" s="347"/>
      <c r="L32" s="1" t="s">
        <v>1866</v>
      </c>
      <c r="M32" s="11" t="b">
        <f t="shared" si="0"/>
        <v>1</v>
      </c>
    </row>
    <row r="33" spans="1:13" ht="12.6">
      <c r="A33" s="206">
        <f t="shared" ref="A33" si="28">VALUE(MID(C33,11,4))</f>
        <v>3001</v>
      </c>
      <c r="B33" s="207">
        <f t="shared" ref="B33" si="29">VALUE(MID(C33,16,4))</f>
        <v>3391</v>
      </c>
      <c r="C33" s="164" t="s">
        <v>1496</v>
      </c>
      <c r="D33" s="165">
        <v>91640</v>
      </c>
      <c r="E33" s="165">
        <v>0</v>
      </c>
      <c r="F33" s="165">
        <v>0</v>
      </c>
      <c r="G33" s="165">
        <f t="shared" si="23"/>
        <v>91640</v>
      </c>
      <c r="H33" s="574"/>
      <c r="I33" s="575"/>
      <c r="J33" s="2">
        <v>91640</v>
      </c>
      <c r="K33" s="347"/>
      <c r="L33" s="1" t="s">
        <v>1496</v>
      </c>
      <c r="M33" s="11" t="b">
        <f t="shared" si="0"/>
        <v>1</v>
      </c>
    </row>
    <row r="34" spans="1:13" ht="12.6">
      <c r="A34" s="206">
        <f t="shared" si="6"/>
        <v>0</v>
      </c>
      <c r="B34" s="207">
        <f t="shared" si="7"/>
        <v>0</v>
      </c>
      <c r="C34" s="637" t="s">
        <v>112</v>
      </c>
      <c r="D34" s="638">
        <v>1476114.7599999998</v>
      </c>
      <c r="E34" s="638">
        <v>-1167.1400000000001</v>
      </c>
      <c r="F34" s="638">
        <v>202574.91</v>
      </c>
      <c r="G34" s="638">
        <f>+G35</f>
        <v>1474947.6199999999</v>
      </c>
      <c r="H34" s="574"/>
      <c r="I34" s="575"/>
      <c r="J34" s="2">
        <v>1474947.6199999999</v>
      </c>
      <c r="K34" s="347"/>
      <c r="L34" s="1" t="s">
        <v>112</v>
      </c>
      <c r="M34" s="11" t="b">
        <f t="shared" si="0"/>
        <v>1</v>
      </c>
    </row>
    <row r="35" spans="1:13" ht="12.6">
      <c r="A35" s="206">
        <f t="shared" si="6"/>
        <v>4001</v>
      </c>
      <c r="B35" s="207">
        <f t="shared" si="7"/>
        <v>0</v>
      </c>
      <c r="C35" s="739" t="s">
        <v>1352</v>
      </c>
      <c r="D35" s="165">
        <v>1476114.7599999998</v>
      </c>
      <c r="E35" s="165">
        <v>-1167.1400000000001</v>
      </c>
      <c r="F35" s="165">
        <v>202574.91</v>
      </c>
      <c r="G35" s="740">
        <f>SUM(G36:G42)</f>
        <v>1474947.6199999999</v>
      </c>
      <c r="H35" s="574"/>
      <c r="I35" s="575"/>
      <c r="J35" s="2">
        <v>1474947.6199999999</v>
      </c>
      <c r="K35" s="347"/>
      <c r="L35" s="1" t="s">
        <v>1352</v>
      </c>
      <c r="M35" s="11" t="b">
        <f t="shared" si="0"/>
        <v>1</v>
      </c>
    </row>
    <row r="36" spans="1:13" ht="12.6">
      <c r="A36" s="206">
        <f t="shared" ref="A36" si="30">VALUE(MID(C36,11,4))</f>
        <v>4001</v>
      </c>
      <c r="B36" s="207">
        <f t="shared" ref="B36" si="31">VALUE(MID(C36,16,4))</f>
        <v>2941</v>
      </c>
      <c r="C36" s="164" t="s">
        <v>113</v>
      </c>
      <c r="D36" s="165">
        <v>49665.120000000003</v>
      </c>
      <c r="E36" s="165">
        <v>0</v>
      </c>
      <c r="F36" s="165">
        <v>0</v>
      </c>
      <c r="G36" s="165">
        <f t="shared" ref="G36:G42" si="32">+D36+E36</f>
        <v>49665.120000000003</v>
      </c>
      <c r="H36" s="574"/>
      <c r="I36" s="575"/>
      <c r="J36" s="2">
        <v>49665.120000000003</v>
      </c>
      <c r="K36" s="347"/>
      <c r="L36" s="1" t="s">
        <v>113</v>
      </c>
      <c r="M36" s="11" t="b">
        <f t="shared" si="0"/>
        <v>1</v>
      </c>
    </row>
    <row r="37" spans="1:13" ht="12.6">
      <c r="A37" s="206">
        <f t="shared" si="6"/>
        <v>4001</v>
      </c>
      <c r="B37" s="207">
        <f t="shared" si="7"/>
        <v>3171</v>
      </c>
      <c r="C37" s="164" t="s">
        <v>114</v>
      </c>
      <c r="D37" s="165">
        <v>871998.21</v>
      </c>
      <c r="E37" s="165">
        <v>0</v>
      </c>
      <c r="F37" s="165">
        <v>198228.31</v>
      </c>
      <c r="G37" s="165">
        <f t="shared" si="32"/>
        <v>871998.21</v>
      </c>
      <c r="H37" s="574"/>
      <c r="I37" s="575"/>
      <c r="J37" s="2">
        <v>871998.21</v>
      </c>
      <c r="K37" s="347"/>
      <c r="L37" s="1" t="s">
        <v>114</v>
      </c>
      <c r="M37" s="11" t="b">
        <f t="shared" si="0"/>
        <v>1</v>
      </c>
    </row>
    <row r="38" spans="1:13" ht="12.6">
      <c r="A38" s="206">
        <f t="shared" si="6"/>
        <v>4001</v>
      </c>
      <c r="B38" s="207">
        <f t="shared" si="7"/>
        <v>3271</v>
      </c>
      <c r="C38" s="164" t="s">
        <v>1353</v>
      </c>
      <c r="D38" s="165">
        <v>134311.76</v>
      </c>
      <c r="E38" s="165">
        <v>0</v>
      </c>
      <c r="F38" s="165">
        <v>0</v>
      </c>
      <c r="G38" s="165">
        <f t="shared" si="32"/>
        <v>134311.76</v>
      </c>
      <c r="H38" s="574"/>
      <c r="I38" s="575"/>
      <c r="J38" s="2">
        <v>134311.76</v>
      </c>
      <c r="K38" s="347"/>
      <c r="L38" s="1" t="s">
        <v>1353</v>
      </c>
      <c r="M38" s="11" t="b">
        <f t="shared" si="0"/>
        <v>1</v>
      </c>
    </row>
    <row r="39" spans="1:13" ht="12.6">
      <c r="A39" s="206">
        <f t="shared" si="6"/>
        <v>4001</v>
      </c>
      <c r="B39" s="207">
        <f t="shared" si="7"/>
        <v>3461</v>
      </c>
      <c r="C39" s="164" t="s">
        <v>767</v>
      </c>
      <c r="D39" s="165">
        <v>15000</v>
      </c>
      <c r="E39" s="165">
        <v>-1167.1400000000001</v>
      </c>
      <c r="F39" s="165">
        <v>1156.5999999999999</v>
      </c>
      <c r="G39" s="165">
        <f t="shared" si="32"/>
        <v>13832.86</v>
      </c>
      <c r="H39" s="574"/>
      <c r="I39" s="575"/>
      <c r="J39" s="2">
        <v>13832.86</v>
      </c>
      <c r="K39" s="347"/>
      <c r="L39" s="1" t="s">
        <v>767</v>
      </c>
      <c r="M39" s="11" t="b">
        <f t="shared" si="0"/>
        <v>1</v>
      </c>
    </row>
    <row r="40" spans="1:13" ht="12.6">
      <c r="A40" s="206">
        <f t="shared" si="6"/>
        <v>4001</v>
      </c>
      <c r="B40" s="207">
        <f t="shared" si="7"/>
        <v>3571</v>
      </c>
      <c r="C40" s="164" t="s">
        <v>115</v>
      </c>
      <c r="D40" s="165">
        <v>44563.72</v>
      </c>
      <c r="E40" s="165">
        <v>0</v>
      </c>
      <c r="F40" s="165">
        <v>3190</v>
      </c>
      <c r="G40" s="165">
        <f t="shared" si="32"/>
        <v>44563.72</v>
      </c>
      <c r="H40" s="574"/>
      <c r="I40" s="575"/>
      <c r="J40" s="2">
        <v>44563.72</v>
      </c>
      <c r="K40" s="347"/>
      <c r="L40" s="1" t="s">
        <v>115</v>
      </c>
      <c r="M40" s="11" t="b">
        <f t="shared" si="0"/>
        <v>1</v>
      </c>
    </row>
    <row r="41" spans="1:13" ht="12.6">
      <c r="A41" s="206">
        <f t="shared" ref="A41" si="33">VALUE(MID(C41,11,4))</f>
        <v>4001</v>
      </c>
      <c r="B41" s="207">
        <f t="shared" ref="B41" si="34">VALUE(MID(C41,16,4))</f>
        <v>5151</v>
      </c>
      <c r="C41" s="352" t="s">
        <v>1830</v>
      </c>
      <c r="D41" s="165">
        <v>49949.99</v>
      </c>
      <c r="E41" s="165">
        <v>0</v>
      </c>
      <c r="F41" s="165">
        <v>0</v>
      </c>
      <c r="G41" s="165">
        <f t="shared" si="32"/>
        <v>49949.99</v>
      </c>
      <c r="H41" s="574"/>
      <c r="I41" s="575"/>
      <c r="J41" s="2">
        <v>49949.99</v>
      </c>
      <c r="K41" s="347"/>
      <c r="L41" s="1" t="s">
        <v>1830</v>
      </c>
      <c r="M41" s="11" t="b">
        <f t="shared" si="0"/>
        <v>1</v>
      </c>
    </row>
    <row r="42" spans="1:13" ht="12.6">
      <c r="A42" s="206">
        <f t="shared" si="6"/>
        <v>4001</v>
      </c>
      <c r="B42" s="207">
        <f t="shared" si="7"/>
        <v>5971</v>
      </c>
      <c r="C42" s="253" t="s">
        <v>371</v>
      </c>
      <c r="D42" s="165">
        <v>310625.95999999996</v>
      </c>
      <c r="E42" s="165">
        <v>0</v>
      </c>
      <c r="F42" s="165">
        <v>0</v>
      </c>
      <c r="G42" s="165">
        <f t="shared" si="32"/>
        <v>310625.95999999996</v>
      </c>
      <c r="H42" s="574"/>
      <c r="I42" s="575"/>
      <c r="J42" s="2">
        <v>310625.95999999996</v>
      </c>
      <c r="K42" s="347"/>
      <c r="L42" s="1" t="s">
        <v>371</v>
      </c>
      <c r="M42" s="11" t="b">
        <f t="shared" si="0"/>
        <v>1</v>
      </c>
    </row>
    <row r="43" spans="1:13" ht="12.6">
      <c r="A43" s="206">
        <f t="shared" si="6"/>
        <v>0</v>
      </c>
      <c r="B43" s="207">
        <f t="shared" si="7"/>
        <v>0</v>
      </c>
      <c r="C43" s="639" t="s">
        <v>116</v>
      </c>
      <c r="D43" s="638">
        <v>135925863.93000001</v>
      </c>
      <c r="E43" s="638">
        <v>4793070.87</v>
      </c>
      <c r="F43" s="638">
        <v>33453012.280000001</v>
      </c>
      <c r="G43" s="638">
        <f>+G44+G62</f>
        <v>140718934.79999998</v>
      </c>
      <c r="H43" s="574"/>
      <c r="I43" s="575"/>
      <c r="J43" s="2">
        <v>140718934.79999998</v>
      </c>
      <c r="K43" s="347"/>
      <c r="L43" s="1" t="s">
        <v>116</v>
      </c>
      <c r="M43" s="11" t="b">
        <f t="shared" si="0"/>
        <v>1</v>
      </c>
    </row>
    <row r="44" spans="1:13" ht="12.6">
      <c r="A44" s="206">
        <f t="shared" si="6"/>
        <v>5001</v>
      </c>
      <c r="B44" s="207">
        <f t="shared" si="7"/>
        <v>0</v>
      </c>
      <c r="C44" s="739" t="s">
        <v>1158</v>
      </c>
      <c r="D44" s="165">
        <v>125204390.2</v>
      </c>
      <c r="E44" s="165">
        <v>1927153.75</v>
      </c>
      <c r="F44" s="165">
        <v>28415379.859999999</v>
      </c>
      <c r="G44" s="740">
        <f>SUM(G45:G61)</f>
        <v>127131543.94999999</v>
      </c>
      <c r="H44" s="574"/>
      <c r="I44" s="575"/>
      <c r="J44" s="2">
        <v>127131543.94999999</v>
      </c>
      <c r="K44" s="347"/>
      <c r="L44" s="1" t="s">
        <v>1158</v>
      </c>
      <c r="M44" s="11" t="b">
        <f t="shared" si="0"/>
        <v>1</v>
      </c>
    </row>
    <row r="45" spans="1:13" ht="12.6">
      <c r="A45" s="206">
        <f t="shared" si="6"/>
        <v>5001</v>
      </c>
      <c r="B45" s="207">
        <f t="shared" si="7"/>
        <v>1131</v>
      </c>
      <c r="C45" s="164" t="s">
        <v>854</v>
      </c>
      <c r="D45" s="165">
        <v>20646814.649999999</v>
      </c>
      <c r="E45" s="165">
        <v>0</v>
      </c>
      <c r="F45" s="165">
        <v>1742667.66</v>
      </c>
      <c r="G45" s="165">
        <f>+D45+E45</f>
        <v>20646814.649999999</v>
      </c>
      <c r="H45" s="574"/>
      <c r="I45" s="575"/>
      <c r="J45" s="2">
        <v>20646814.649999999</v>
      </c>
      <c r="K45" s="347"/>
      <c r="L45" s="1" t="s">
        <v>854</v>
      </c>
      <c r="M45" s="11" t="b">
        <f t="shared" si="0"/>
        <v>1</v>
      </c>
    </row>
    <row r="46" spans="1:13" ht="12.6">
      <c r="A46" s="206">
        <f t="shared" si="6"/>
        <v>5001</v>
      </c>
      <c r="B46" s="207">
        <f t="shared" si="7"/>
        <v>1311</v>
      </c>
      <c r="C46" s="164" t="s">
        <v>855</v>
      </c>
      <c r="D46" s="165">
        <v>390399.84</v>
      </c>
      <c r="E46" s="165">
        <v>-2751.15</v>
      </c>
      <c r="F46" s="165">
        <v>32520.15</v>
      </c>
      <c r="G46" s="165">
        <f t="shared" ref="G46:G61" si="35">+D46+E46</f>
        <v>387648.69</v>
      </c>
      <c r="H46" s="574"/>
      <c r="I46" s="575"/>
      <c r="J46" s="2">
        <v>387648.69</v>
      </c>
      <c r="K46" s="347"/>
      <c r="L46" s="1" t="s">
        <v>855</v>
      </c>
      <c r="M46" s="11" t="b">
        <f t="shared" si="0"/>
        <v>1</v>
      </c>
    </row>
    <row r="47" spans="1:13" ht="12.6">
      <c r="A47" s="206">
        <f t="shared" si="6"/>
        <v>5001</v>
      </c>
      <c r="B47" s="207">
        <f t="shared" si="7"/>
        <v>1321</v>
      </c>
      <c r="C47" s="164" t="s">
        <v>856</v>
      </c>
      <c r="D47" s="165">
        <v>900000.24</v>
      </c>
      <c r="E47" s="165">
        <v>-3133.29</v>
      </c>
      <c r="F47" s="165">
        <v>746567.28</v>
      </c>
      <c r="G47" s="165">
        <f t="shared" si="35"/>
        <v>896866.95</v>
      </c>
      <c r="H47" s="574"/>
      <c r="I47" s="575"/>
      <c r="J47" s="2">
        <v>896866.95</v>
      </c>
      <c r="K47" s="347"/>
      <c r="L47" s="1" t="s">
        <v>856</v>
      </c>
      <c r="M47" s="11" t="b">
        <f t="shared" si="0"/>
        <v>1</v>
      </c>
    </row>
    <row r="48" spans="1:13" ht="12.6">
      <c r="A48" s="206">
        <f t="shared" si="6"/>
        <v>5001</v>
      </c>
      <c r="B48" s="207">
        <f t="shared" si="7"/>
        <v>1323</v>
      </c>
      <c r="C48" s="164" t="s">
        <v>857</v>
      </c>
      <c r="D48" s="165">
        <v>10303097.33</v>
      </c>
      <c r="E48" s="165">
        <v>-3950.71</v>
      </c>
      <c r="F48" s="165">
        <v>9748377.8599999994</v>
      </c>
      <c r="G48" s="165">
        <f t="shared" si="35"/>
        <v>10299146.619999999</v>
      </c>
      <c r="H48" s="574"/>
      <c r="I48" s="575"/>
      <c r="J48" s="2">
        <v>10299146.619999999</v>
      </c>
      <c r="K48" s="347"/>
      <c r="L48" s="1" t="s">
        <v>857</v>
      </c>
      <c r="M48" s="11" t="b">
        <f t="shared" si="0"/>
        <v>1</v>
      </c>
    </row>
    <row r="49" spans="1:13" ht="12.6">
      <c r="A49" s="206">
        <f t="shared" si="6"/>
        <v>5001</v>
      </c>
      <c r="B49" s="207">
        <f t="shared" si="7"/>
        <v>1411</v>
      </c>
      <c r="C49" s="164" t="s">
        <v>1354</v>
      </c>
      <c r="D49" s="165">
        <v>2062010.81</v>
      </c>
      <c r="E49" s="165">
        <v>-3519.48</v>
      </c>
      <c r="F49" s="165">
        <v>173744.7</v>
      </c>
      <c r="G49" s="165">
        <f t="shared" si="35"/>
        <v>2058491.33</v>
      </c>
      <c r="H49" s="574"/>
      <c r="I49" s="575"/>
      <c r="J49" s="2">
        <v>2058491.33</v>
      </c>
      <c r="K49" s="347"/>
      <c r="L49" s="1" t="s">
        <v>1354</v>
      </c>
      <c r="M49" s="11" t="b">
        <f t="shared" si="0"/>
        <v>1</v>
      </c>
    </row>
    <row r="50" spans="1:13" ht="12.6">
      <c r="A50" s="206">
        <f>VALUE(MID(C50,11,4))</f>
        <v>5001</v>
      </c>
      <c r="B50" s="207">
        <f>VALUE(MID(C50,16,4))</f>
        <v>1421</v>
      </c>
      <c r="C50" s="164" t="s">
        <v>858</v>
      </c>
      <c r="D50" s="165">
        <v>1040949.3400000001</v>
      </c>
      <c r="E50" s="165">
        <v>-8622.5499999999993</v>
      </c>
      <c r="F50" s="165">
        <v>87132.2</v>
      </c>
      <c r="G50" s="165">
        <f t="shared" si="35"/>
        <v>1032326.79</v>
      </c>
      <c r="H50" s="574"/>
      <c r="I50" s="575"/>
      <c r="J50" s="2">
        <v>1032326.79</v>
      </c>
      <c r="K50" s="347"/>
      <c r="L50" s="1" t="s">
        <v>858</v>
      </c>
      <c r="M50" s="11" t="b">
        <f t="shared" si="0"/>
        <v>1</v>
      </c>
    </row>
    <row r="51" spans="1:13" ht="12.6">
      <c r="A51" s="206">
        <f t="shared" si="6"/>
        <v>5001</v>
      </c>
      <c r="B51" s="207">
        <f t="shared" si="7"/>
        <v>1431</v>
      </c>
      <c r="C51" s="164" t="s">
        <v>117</v>
      </c>
      <c r="D51" s="165">
        <v>1654009.0299999998</v>
      </c>
      <c r="E51" s="165">
        <v>11384.9</v>
      </c>
      <c r="F51" s="165">
        <v>144506.35999999999</v>
      </c>
      <c r="G51" s="165">
        <f t="shared" si="35"/>
        <v>1665393.9299999997</v>
      </c>
      <c r="H51" s="574"/>
      <c r="I51" s="575"/>
      <c r="J51" s="2">
        <v>1665393.9299999997</v>
      </c>
      <c r="K51" s="347"/>
      <c r="L51" s="1" t="s">
        <v>117</v>
      </c>
      <c r="M51" s="11" t="b">
        <f t="shared" si="0"/>
        <v>1</v>
      </c>
    </row>
    <row r="52" spans="1:13" ht="12.6">
      <c r="A52" s="206">
        <f t="shared" si="6"/>
        <v>5001</v>
      </c>
      <c r="B52" s="207">
        <f t="shared" si="7"/>
        <v>1441</v>
      </c>
      <c r="C52" s="164" t="s">
        <v>118</v>
      </c>
      <c r="D52" s="165">
        <v>2576553.19</v>
      </c>
      <c r="E52" s="165">
        <v>0.47</v>
      </c>
      <c r="F52" s="165">
        <v>217156.42</v>
      </c>
      <c r="G52" s="165">
        <f t="shared" si="35"/>
        <v>2576553.66</v>
      </c>
      <c r="H52" s="574"/>
      <c r="I52" s="575"/>
      <c r="J52" s="2">
        <v>2576553.66</v>
      </c>
      <c r="K52" s="347"/>
      <c r="L52" s="1" t="s">
        <v>118</v>
      </c>
      <c r="M52" s="11" t="b">
        <f t="shared" si="0"/>
        <v>1</v>
      </c>
    </row>
    <row r="53" spans="1:13" ht="12.6">
      <c r="A53" s="206">
        <f t="shared" ref="A53:A65" si="36">VALUE(MID(C53,11,4))</f>
        <v>5001</v>
      </c>
      <c r="B53" s="207">
        <f t="shared" ref="B53:B65" si="37">VALUE(MID(C53,16,4))</f>
        <v>1521</v>
      </c>
      <c r="C53" s="164" t="s">
        <v>315</v>
      </c>
      <c r="D53" s="165">
        <v>3516732.9899999998</v>
      </c>
      <c r="E53" s="165">
        <v>-177998.41</v>
      </c>
      <c r="F53" s="165">
        <v>2404531.15</v>
      </c>
      <c r="G53" s="165">
        <f t="shared" si="35"/>
        <v>3338734.5799999996</v>
      </c>
      <c r="H53" s="574"/>
      <c r="I53" s="575"/>
      <c r="J53" s="2">
        <v>3338734.5799999996</v>
      </c>
      <c r="K53" s="347"/>
      <c r="L53" s="1" t="s">
        <v>315</v>
      </c>
      <c r="M53" s="11" t="b">
        <f t="shared" si="0"/>
        <v>1</v>
      </c>
    </row>
    <row r="54" spans="1:13" ht="12.6">
      <c r="A54" s="206">
        <f t="shared" ref="A54" si="38">VALUE(MID(C54,11,4))</f>
        <v>5001</v>
      </c>
      <c r="B54" s="207">
        <f t="shared" ref="B54" si="39">VALUE(MID(C54,16,4))</f>
        <v>1541</v>
      </c>
      <c r="C54" s="352" t="s">
        <v>1867</v>
      </c>
      <c r="D54" s="165">
        <v>0</v>
      </c>
      <c r="E54" s="165">
        <v>2070000</v>
      </c>
      <c r="F54" s="165">
        <v>2070000</v>
      </c>
      <c r="G54" s="165">
        <f t="shared" si="35"/>
        <v>2070000</v>
      </c>
      <c r="H54" s="574"/>
      <c r="I54" s="575"/>
      <c r="J54" s="2">
        <v>2070000</v>
      </c>
      <c r="K54" s="347"/>
      <c r="L54" s="1" t="s">
        <v>1867</v>
      </c>
      <c r="M54" s="11" t="b">
        <f t="shared" si="0"/>
        <v>1</v>
      </c>
    </row>
    <row r="55" spans="1:13" ht="12.6">
      <c r="A55" s="206">
        <f t="shared" si="36"/>
        <v>5001</v>
      </c>
      <c r="B55" s="207">
        <f t="shared" si="37"/>
        <v>1543</v>
      </c>
      <c r="C55" s="253" t="s">
        <v>119</v>
      </c>
      <c r="D55" s="165">
        <v>63310.640000000014</v>
      </c>
      <c r="E55" s="165">
        <v>0</v>
      </c>
      <c r="F55" s="165">
        <v>0</v>
      </c>
      <c r="G55" s="165">
        <f t="shared" si="35"/>
        <v>63310.640000000014</v>
      </c>
      <c r="H55" s="574"/>
      <c r="I55" s="575"/>
      <c r="J55" s="2">
        <v>63310.640000000014</v>
      </c>
      <c r="K55" s="347"/>
      <c r="L55" s="1" t="s">
        <v>119</v>
      </c>
      <c r="M55" s="11" t="b">
        <f t="shared" si="0"/>
        <v>1</v>
      </c>
    </row>
    <row r="56" spans="1:13" ht="12.6">
      <c r="A56" s="206">
        <f t="shared" si="36"/>
        <v>5001</v>
      </c>
      <c r="B56" s="207">
        <f t="shared" si="37"/>
        <v>1544</v>
      </c>
      <c r="C56" s="253" t="s">
        <v>372</v>
      </c>
      <c r="D56" s="165">
        <v>23600900</v>
      </c>
      <c r="E56" s="165">
        <v>0</v>
      </c>
      <c r="F56" s="165">
        <v>2027500</v>
      </c>
      <c r="G56" s="165">
        <f t="shared" si="35"/>
        <v>23600900</v>
      </c>
      <c r="H56" s="574"/>
      <c r="I56" s="575"/>
      <c r="J56" s="2">
        <v>23600900</v>
      </c>
      <c r="K56" s="347"/>
      <c r="L56" s="1" t="s">
        <v>372</v>
      </c>
      <c r="M56" s="11" t="b">
        <f t="shared" si="0"/>
        <v>1</v>
      </c>
    </row>
    <row r="57" spans="1:13" ht="12.6">
      <c r="A57" s="206">
        <f t="shared" ref="A57" si="40">VALUE(MID(C57,11,4))</f>
        <v>5001</v>
      </c>
      <c r="B57" s="207">
        <f t="shared" ref="B57" si="41">VALUE(MID(C57,16,4))</f>
        <v>1547</v>
      </c>
      <c r="C57" s="253" t="s">
        <v>1868</v>
      </c>
      <c r="D57" s="165">
        <v>1612500</v>
      </c>
      <c r="E57" s="165">
        <v>0</v>
      </c>
      <c r="F57" s="165">
        <v>0</v>
      </c>
      <c r="G57" s="165">
        <f t="shared" si="35"/>
        <v>1612500</v>
      </c>
      <c r="H57" s="574"/>
      <c r="I57" s="575"/>
      <c r="J57" s="2">
        <v>1612500</v>
      </c>
      <c r="K57" s="347"/>
      <c r="L57" s="1" t="s">
        <v>1868</v>
      </c>
      <c r="M57" s="11" t="b">
        <f t="shared" si="0"/>
        <v>1</v>
      </c>
    </row>
    <row r="58" spans="1:13" ht="12.6">
      <c r="A58" s="206">
        <f t="shared" si="36"/>
        <v>5001</v>
      </c>
      <c r="B58" s="207">
        <f t="shared" si="37"/>
        <v>1591</v>
      </c>
      <c r="C58" s="164" t="s">
        <v>373</v>
      </c>
      <c r="D58" s="165">
        <v>48433936</v>
      </c>
      <c r="E58" s="165">
        <v>0</v>
      </c>
      <c r="F58" s="165">
        <v>4041203</v>
      </c>
      <c r="G58" s="165">
        <f>+D58+E58</f>
        <v>48433936</v>
      </c>
      <c r="H58" s="574"/>
      <c r="I58" s="575"/>
      <c r="J58" s="2">
        <v>48433936</v>
      </c>
      <c r="K58" s="347"/>
      <c r="L58" s="1" t="s">
        <v>373</v>
      </c>
      <c r="M58" s="11" t="b">
        <f t="shared" si="0"/>
        <v>1</v>
      </c>
    </row>
    <row r="59" spans="1:13" ht="12.6">
      <c r="A59" s="206">
        <f t="shared" ref="A59" si="42">VALUE(MID(C59,11,4))</f>
        <v>5001</v>
      </c>
      <c r="B59" s="207">
        <f t="shared" ref="B59" si="43">VALUE(MID(C59,16,4))</f>
        <v>1599</v>
      </c>
      <c r="C59" s="352" t="s">
        <v>1656</v>
      </c>
      <c r="D59" s="165">
        <v>840920</v>
      </c>
      <c r="E59" s="165">
        <v>0</v>
      </c>
      <c r="F59" s="165">
        <v>107500</v>
      </c>
      <c r="G59" s="165">
        <f>+D59+E59</f>
        <v>840920</v>
      </c>
      <c r="H59" s="574"/>
      <c r="I59" s="575"/>
      <c r="J59" s="2">
        <v>840920</v>
      </c>
      <c r="K59" s="347"/>
      <c r="L59" s="1" t="s">
        <v>1656</v>
      </c>
      <c r="M59" s="11" t="b">
        <f t="shared" si="0"/>
        <v>1</v>
      </c>
    </row>
    <row r="60" spans="1:13" ht="12.6">
      <c r="A60" s="206">
        <f t="shared" si="36"/>
        <v>5001</v>
      </c>
      <c r="B60" s="207">
        <f t="shared" si="37"/>
        <v>3981</v>
      </c>
      <c r="C60" s="253" t="s">
        <v>307</v>
      </c>
      <c r="D60" s="165">
        <v>3488851.3200000003</v>
      </c>
      <c r="E60" s="165">
        <v>47806.07</v>
      </c>
      <c r="F60" s="165">
        <v>800630.36</v>
      </c>
      <c r="G60" s="165">
        <f t="shared" si="35"/>
        <v>3536657.39</v>
      </c>
      <c r="H60" s="574"/>
      <c r="I60" s="575"/>
      <c r="J60" s="2">
        <v>3536657.39</v>
      </c>
      <c r="K60" s="347"/>
      <c r="L60" s="1" t="s">
        <v>307</v>
      </c>
      <c r="M60" s="11" t="b">
        <f t="shared" si="0"/>
        <v>1</v>
      </c>
    </row>
    <row r="61" spans="1:13" ht="12.6">
      <c r="A61" s="206">
        <f t="shared" si="36"/>
        <v>5001</v>
      </c>
      <c r="B61" s="207">
        <f t="shared" si="37"/>
        <v>3982</v>
      </c>
      <c r="C61" s="164" t="s">
        <v>859</v>
      </c>
      <c r="D61" s="165">
        <v>4073404.8200000008</v>
      </c>
      <c r="E61" s="165">
        <v>-2062.1</v>
      </c>
      <c r="F61" s="165">
        <v>4071342.72</v>
      </c>
      <c r="G61" s="165">
        <f t="shared" si="35"/>
        <v>4071342.7200000007</v>
      </c>
      <c r="H61" s="574"/>
      <c r="I61" s="575"/>
      <c r="J61" s="2">
        <v>4071342.7200000007</v>
      </c>
      <c r="K61" s="347"/>
      <c r="L61" s="1" t="s">
        <v>859</v>
      </c>
      <c r="M61" s="11" t="b">
        <f t="shared" si="0"/>
        <v>1</v>
      </c>
    </row>
    <row r="62" spans="1:13" ht="12.6">
      <c r="A62" s="206">
        <f t="shared" si="36"/>
        <v>5002</v>
      </c>
      <c r="B62" s="207">
        <f t="shared" si="37"/>
        <v>0</v>
      </c>
      <c r="C62" s="739" t="s">
        <v>120</v>
      </c>
      <c r="D62" s="165">
        <v>10721473.729999999</v>
      </c>
      <c r="E62" s="165">
        <v>2865917.12</v>
      </c>
      <c r="F62" s="165">
        <v>5037632.42</v>
      </c>
      <c r="G62" s="740">
        <f>SUM(G63:G123)</f>
        <v>13587390.85</v>
      </c>
      <c r="H62" s="574"/>
      <c r="I62" s="575"/>
      <c r="J62" s="2">
        <v>13587390.85</v>
      </c>
      <c r="K62" s="347"/>
      <c r="L62" s="1" t="s">
        <v>120</v>
      </c>
      <c r="M62" s="11" t="b">
        <f t="shared" si="0"/>
        <v>1</v>
      </c>
    </row>
    <row r="63" spans="1:13" ht="12.6">
      <c r="A63" s="206">
        <f t="shared" si="36"/>
        <v>5002</v>
      </c>
      <c r="B63" s="207">
        <f t="shared" si="37"/>
        <v>2111</v>
      </c>
      <c r="C63" s="164" t="s">
        <v>374</v>
      </c>
      <c r="D63" s="165">
        <v>361358.54000000004</v>
      </c>
      <c r="E63" s="165">
        <v>-0.12</v>
      </c>
      <c r="F63" s="165">
        <v>119324.31</v>
      </c>
      <c r="G63" s="165">
        <f t="shared" ref="G63:G136" si="44">+D63+E63</f>
        <v>361358.42000000004</v>
      </c>
      <c r="H63" s="574"/>
      <c r="I63" s="575"/>
      <c r="J63" s="2">
        <v>361358.42000000004</v>
      </c>
      <c r="K63" s="347"/>
      <c r="L63" s="1" t="s">
        <v>374</v>
      </c>
      <c r="M63" s="11" t="b">
        <f t="shared" si="0"/>
        <v>1</v>
      </c>
    </row>
    <row r="64" spans="1:13" ht="12.6">
      <c r="A64" s="206">
        <f t="shared" ref="A64" si="45">VALUE(MID(C64,11,4))</f>
        <v>5002</v>
      </c>
      <c r="B64" s="207">
        <f t="shared" ref="B64" si="46">VALUE(MID(C64,16,4))</f>
        <v>2121</v>
      </c>
      <c r="C64" s="164" t="s">
        <v>1808</v>
      </c>
      <c r="D64" s="165">
        <v>6264</v>
      </c>
      <c r="E64" s="165">
        <v>0</v>
      </c>
      <c r="F64" s="165">
        <v>0</v>
      </c>
      <c r="G64" s="165">
        <f t="shared" si="44"/>
        <v>6264</v>
      </c>
      <c r="H64" s="574"/>
      <c r="I64" s="575"/>
      <c r="J64" s="2">
        <v>6264</v>
      </c>
      <c r="K64" s="347"/>
      <c r="L64" s="1" t="s">
        <v>1808</v>
      </c>
      <c r="M64" s="11" t="b">
        <f t="shared" si="0"/>
        <v>1</v>
      </c>
    </row>
    <row r="65" spans="1:13" ht="12.6">
      <c r="A65" s="206">
        <f t="shared" si="36"/>
        <v>5002</v>
      </c>
      <c r="B65" s="207">
        <f t="shared" si="37"/>
        <v>2141</v>
      </c>
      <c r="C65" s="164" t="s">
        <v>121</v>
      </c>
      <c r="D65" s="165">
        <v>105000</v>
      </c>
      <c r="E65" s="165">
        <v>-444.56</v>
      </c>
      <c r="F65" s="165">
        <v>87496.48</v>
      </c>
      <c r="G65" s="165">
        <f t="shared" si="44"/>
        <v>104555.44</v>
      </c>
      <c r="H65" s="574"/>
      <c r="I65" s="575"/>
      <c r="J65" s="2">
        <v>104555.44</v>
      </c>
      <c r="K65" s="347"/>
      <c r="L65" s="1" t="s">
        <v>121</v>
      </c>
      <c r="M65" s="11" t="b">
        <f t="shared" si="0"/>
        <v>1</v>
      </c>
    </row>
    <row r="66" spans="1:13" ht="12.6">
      <c r="A66" s="206">
        <f t="shared" ref="A66" si="47">VALUE(MID(C66,11,4))</f>
        <v>5002</v>
      </c>
      <c r="B66" s="207">
        <f t="shared" ref="B66" si="48">VALUE(MID(C66,16,4))</f>
        <v>2152</v>
      </c>
      <c r="C66" s="164" t="s">
        <v>1473</v>
      </c>
      <c r="D66" s="165">
        <v>182709.52</v>
      </c>
      <c r="E66" s="165">
        <v>17284</v>
      </c>
      <c r="F66" s="165">
        <v>22852</v>
      </c>
      <c r="G66" s="165">
        <f t="shared" si="44"/>
        <v>199993.52</v>
      </c>
      <c r="H66" s="574"/>
      <c r="I66" s="575"/>
      <c r="J66" s="2">
        <v>199993.52</v>
      </c>
      <c r="K66" s="347"/>
      <c r="L66" s="1" t="s">
        <v>1473</v>
      </c>
      <c r="M66" s="11" t="b">
        <f t="shared" si="0"/>
        <v>1</v>
      </c>
    </row>
    <row r="67" spans="1:13" ht="12.6">
      <c r="A67" s="206">
        <f t="shared" ref="A67:A81" si="49">VALUE(MID(C67,11,4))</f>
        <v>5002</v>
      </c>
      <c r="B67" s="207">
        <f t="shared" ref="B67:B81" si="50">VALUE(MID(C67,16,4))</f>
        <v>2161</v>
      </c>
      <c r="C67" s="164" t="s">
        <v>860</v>
      </c>
      <c r="D67" s="165">
        <v>279661.20999999996</v>
      </c>
      <c r="E67" s="165">
        <v>-7053.25</v>
      </c>
      <c r="F67" s="165">
        <v>121190.86</v>
      </c>
      <c r="G67" s="165">
        <f t="shared" si="44"/>
        <v>272607.95999999996</v>
      </c>
      <c r="H67" s="574"/>
      <c r="I67" s="575"/>
      <c r="J67" s="2">
        <v>272607.95999999996</v>
      </c>
      <c r="K67" s="347"/>
      <c r="L67" s="1" t="s">
        <v>860</v>
      </c>
      <c r="M67" s="11" t="b">
        <f t="shared" ref="M67:M130" si="51">L67=C67</f>
        <v>1</v>
      </c>
    </row>
    <row r="68" spans="1:13" ht="12.6">
      <c r="A68" s="206">
        <f t="shared" si="49"/>
        <v>5002</v>
      </c>
      <c r="B68" s="207">
        <f t="shared" si="50"/>
        <v>2211</v>
      </c>
      <c r="C68" s="164" t="s">
        <v>861</v>
      </c>
      <c r="D68" s="165">
        <v>324686.68</v>
      </c>
      <c r="E68" s="165">
        <v>2707.52</v>
      </c>
      <c r="F68" s="165">
        <v>195344.5</v>
      </c>
      <c r="G68" s="165">
        <f t="shared" si="44"/>
        <v>327394.2</v>
      </c>
      <c r="H68" s="574"/>
      <c r="I68" s="575"/>
      <c r="J68" s="2">
        <v>327394.2</v>
      </c>
      <c r="K68" s="347"/>
      <c r="L68" s="1" t="s">
        <v>861</v>
      </c>
      <c r="M68" s="11" t="b">
        <f t="shared" si="51"/>
        <v>1</v>
      </c>
    </row>
    <row r="69" spans="1:13" ht="12.6">
      <c r="A69" s="206">
        <f>VALUE(MID(C69,11,4))</f>
        <v>5002</v>
      </c>
      <c r="B69" s="207">
        <f>VALUE(MID(C69,16,4))</f>
        <v>2231</v>
      </c>
      <c r="C69" s="164" t="s">
        <v>1184</v>
      </c>
      <c r="D69" s="165">
        <v>0</v>
      </c>
      <c r="E69" s="165">
        <v>0</v>
      </c>
      <c r="F69" s="165">
        <v>0</v>
      </c>
      <c r="G69" s="165">
        <f t="shared" si="44"/>
        <v>0</v>
      </c>
      <c r="H69" s="574"/>
      <c r="I69" s="575"/>
      <c r="J69" s="2">
        <v>0</v>
      </c>
      <c r="K69" s="347"/>
      <c r="L69" s="1" t="s">
        <v>1184</v>
      </c>
      <c r="M69" s="11" t="b">
        <f t="shared" si="51"/>
        <v>1</v>
      </c>
    </row>
    <row r="70" spans="1:13" ht="12.6">
      <c r="A70" s="206">
        <f>VALUE(MID(C70,11,4))</f>
        <v>5002</v>
      </c>
      <c r="B70" s="207">
        <f>VALUE(MID(C70,16,4))</f>
        <v>2431</v>
      </c>
      <c r="C70" s="164" t="s">
        <v>1219</v>
      </c>
      <c r="D70" s="165">
        <v>19999.560000000001</v>
      </c>
      <c r="E70" s="165">
        <v>0</v>
      </c>
      <c r="F70" s="165">
        <v>0</v>
      </c>
      <c r="G70" s="165">
        <f t="shared" si="44"/>
        <v>19999.560000000001</v>
      </c>
      <c r="H70" s="574"/>
      <c r="I70" s="575"/>
      <c r="J70" s="2">
        <v>19999.560000000001</v>
      </c>
      <c r="K70" s="347"/>
      <c r="L70" s="1" t="s">
        <v>1219</v>
      </c>
      <c r="M70" s="11" t="b">
        <f t="shared" si="51"/>
        <v>1</v>
      </c>
    </row>
    <row r="71" spans="1:13" ht="12.6">
      <c r="A71" s="206">
        <f>VALUE(MID(C71,11,4))</f>
        <v>5002</v>
      </c>
      <c r="B71" s="207">
        <f>VALUE(MID(C71,16,4))</f>
        <v>2441</v>
      </c>
      <c r="C71" s="164" t="s">
        <v>1760</v>
      </c>
      <c r="D71" s="165">
        <v>7424</v>
      </c>
      <c r="E71" s="165">
        <v>0</v>
      </c>
      <c r="F71" s="165">
        <v>0</v>
      </c>
      <c r="G71" s="165">
        <f t="shared" si="44"/>
        <v>7424</v>
      </c>
      <c r="H71" s="574"/>
      <c r="I71" s="575"/>
      <c r="J71" s="2">
        <v>7424</v>
      </c>
      <c r="K71" s="347"/>
      <c r="L71" s="1" t="s">
        <v>1760</v>
      </c>
      <c r="M71" s="11" t="b">
        <f t="shared" si="51"/>
        <v>1</v>
      </c>
    </row>
    <row r="72" spans="1:13" ht="12.6">
      <c r="A72" s="206">
        <f t="shared" si="49"/>
        <v>5002</v>
      </c>
      <c r="B72" s="207">
        <f t="shared" si="50"/>
        <v>2461</v>
      </c>
      <c r="C72" s="164" t="s">
        <v>862</v>
      </c>
      <c r="D72" s="165">
        <v>118574.45</v>
      </c>
      <c r="E72" s="165">
        <v>-5.88</v>
      </c>
      <c r="F72" s="165">
        <v>2995.12</v>
      </c>
      <c r="G72" s="165">
        <f t="shared" si="44"/>
        <v>118568.56999999999</v>
      </c>
      <c r="H72" s="574"/>
      <c r="I72" s="575"/>
      <c r="J72" s="2">
        <v>118568.56999999999</v>
      </c>
      <c r="K72" s="347"/>
      <c r="L72" s="1" t="s">
        <v>862</v>
      </c>
      <c r="M72" s="11" t="b">
        <f t="shared" si="51"/>
        <v>1</v>
      </c>
    </row>
    <row r="73" spans="1:13" ht="12.6">
      <c r="A73" s="206">
        <f>VALUE(MID(C73,11,4))</f>
        <v>5002</v>
      </c>
      <c r="B73" s="207">
        <f>VALUE(MID(C73,16,4))</f>
        <v>2471</v>
      </c>
      <c r="C73" s="164" t="s">
        <v>1202</v>
      </c>
      <c r="D73" s="165">
        <v>99979.48</v>
      </c>
      <c r="E73" s="165">
        <v>0</v>
      </c>
      <c r="F73" s="165">
        <v>0</v>
      </c>
      <c r="G73" s="165">
        <f t="shared" si="44"/>
        <v>99979.48</v>
      </c>
      <c r="H73" s="574"/>
      <c r="I73" s="575"/>
      <c r="J73" s="2">
        <v>99979.48</v>
      </c>
      <c r="K73" s="347"/>
      <c r="L73" s="1" t="s">
        <v>1202</v>
      </c>
      <c r="M73" s="11" t="b">
        <f t="shared" si="51"/>
        <v>1</v>
      </c>
    </row>
    <row r="74" spans="1:13" ht="12.6">
      <c r="A74" s="206">
        <f>VALUE(MID(C74,11,4))</f>
        <v>5002</v>
      </c>
      <c r="B74" s="207">
        <f>VALUE(MID(C74,16,4))</f>
        <v>2481</v>
      </c>
      <c r="C74" s="164" t="s">
        <v>1185</v>
      </c>
      <c r="D74" s="165">
        <v>45000</v>
      </c>
      <c r="E74" s="165">
        <v>0</v>
      </c>
      <c r="F74" s="165">
        <v>10780.17</v>
      </c>
      <c r="G74" s="165">
        <f t="shared" si="44"/>
        <v>45000</v>
      </c>
      <c r="H74" s="574"/>
      <c r="I74" s="575"/>
      <c r="J74" s="2">
        <v>45000</v>
      </c>
      <c r="K74" s="347"/>
      <c r="L74" s="1" t="s">
        <v>1185</v>
      </c>
      <c r="M74" s="11" t="b">
        <f t="shared" si="51"/>
        <v>1</v>
      </c>
    </row>
    <row r="75" spans="1:13" ht="12.6">
      <c r="A75" s="206">
        <f>VALUE(MID(C75,11,4))</f>
        <v>5002</v>
      </c>
      <c r="B75" s="207">
        <f>VALUE(MID(C75,16,4))</f>
        <v>2491</v>
      </c>
      <c r="C75" s="164" t="s">
        <v>1809</v>
      </c>
      <c r="D75" s="165">
        <v>14963.62</v>
      </c>
      <c r="E75" s="165">
        <v>0</v>
      </c>
      <c r="F75" s="165">
        <v>0</v>
      </c>
      <c r="G75" s="165">
        <f t="shared" si="44"/>
        <v>14963.62</v>
      </c>
      <c r="H75" s="574"/>
      <c r="I75" s="575"/>
      <c r="J75" s="2">
        <v>14963.62</v>
      </c>
      <c r="K75" s="347"/>
      <c r="L75" s="1" t="s">
        <v>1809</v>
      </c>
      <c r="M75" s="11" t="b">
        <f t="shared" si="51"/>
        <v>1</v>
      </c>
    </row>
    <row r="76" spans="1:13" ht="12.6">
      <c r="A76" s="206">
        <f>VALUE(MID(C76,11,4))</f>
        <v>5002</v>
      </c>
      <c r="B76" s="207">
        <f>VALUE(MID(C76,16,4))</f>
        <v>2541</v>
      </c>
      <c r="C76" s="164" t="s">
        <v>375</v>
      </c>
      <c r="D76" s="165">
        <v>165416</v>
      </c>
      <c r="E76" s="165">
        <v>145262.26</v>
      </c>
      <c r="F76" s="165">
        <v>171391.26</v>
      </c>
      <c r="G76" s="165">
        <f t="shared" si="44"/>
        <v>310678.26</v>
      </c>
      <c r="H76" s="574"/>
      <c r="I76" s="575"/>
      <c r="J76" s="2">
        <v>310678.26</v>
      </c>
      <c r="K76" s="347"/>
      <c r="L76" s="1" t="s">
        <v>375</v>
      </c>
      <c r="M76" s="11" t="b">
        <f t="shared" si="51"/>
        <v>1</v>
      </c>
    </row>
    <row r="77" spans="1:13" ht="12.6">
      <c r="A77" s="206">
        <f t="shared" si="49"/>
        <v>5002</v>
      </c>
      <c r="B77" s="207">
        <f t="shared" si="50"/>
        <v>2611</v>
      </c>
      <c r="C77" s="164" t="s">
        <v>376</v>
      </c>
      <c r="D77" s="165">
        <v>370000</v>
      </c>
      <c r="E77" s="165">
        <v>0</v>
      </c>
      <c r="F77" s="165">
        <v>43058.14</v>
      </c>
      <c r="G77" s="165">
        <f t="shared" si="44"/>
        <v>370000</v>
      </c>
      <c r="H77" s="574"/>
      <c r="I77" s="575"/>
      <c r="J77" s="2">
        <v>370000</v>
      </c>
      <c r="K77" s="347"/>
      <c r="L77" s="1" t="s">
        <v>376</v>
      </c>
      <c r="M77" s="11" t="b">
        <f t="shared" si="51"/>
        <v>1</v>
      </c>
    </row>
    <row r="78" spans="1:13" ht="12.6">
      <c r="A78" s="206">
        <f>VALUE(MID(C78,11,4))</f>
        <v>5002</v>
      </c>
      <c r="B78" s="207">
        <f>VALUE(MID(C78,16,4))</f>
        <v>2711</v>
      </c>
      <c r="C78" s="164" t="s">
        <v>1186</v>
      </c>
      <c r="D78" s="165">
        <v>63195.4</v>
      </c>
      <c r="E78" s="165">
        <v>0</v>
      </c>
      <c r="F78" s="165">
        <v>0</v>
      </c>
      <c r="G78" s="165">
        <f t="shared" si="44"/>
        <v>63195.4</v>
      </c>
      <c r="H78" s="574"/>
      <c r="I78" s="575"/>
      <c r="J78" s="2">
        <v>63195.4</v>
      </c>
      <c r="K78" s="347"/>
      <c r="L78" s="1" t="s">
        <v>1186</v>
      </c>
      <c r="M78" s="11" t="b">
        <f t="shared" si="51"/>
        <v>1</v>
      </c>
    </row>
    <row r="79" spans="1:13" ht="12.6">
      <c r="A79" s="206">
        <f t="shared" si="49"/>
        <v>5002</v>
      </c>
      <c r="B79" s="207">
        <f t="shared" si="50"/>
        <v>2721</v>
      </c>
      <c r="C79" s="164" t="s">
        <v>912</v>
      </c>
      <c r="D79" s="165">
        <v>0</v>
      </c>
      <c r="E79" s="165">
        <v>0</v>
      </c>
      <c r="F79" s="165">
        <v>0</v>
      </c>
      <c r="G79" s="165">
        <f t="shared" si="44"/>
        <v>0</v>
      </c>
      <c r="H79" s="574"/>
      <c r="I79" s="575"/>
      <c r="J79" s="2">
        <v>0</v>
      </c>
      <c r="K79" s="347"/>
      <c r="L79" s="1" t="s">
        <v>912</v>
      </c>
      <c r="M79" s="11" t="b">
        <f t="shared" si="51"/>
        <v>1</v>
      </c>
    </row>
    <row r="80" spans="1:13" ht="12.6">
      <c r="A80" s="206">
        <f t="shared" ref="A80" si="52">VALUE(MID(C80,11,4))</f>
        <v>5002</v>
      </c>
      <c r="B80" s="207">
        <f t="shared" ref="B80" si="53">VALUE(MID(C80,16,4))</f>
        <v>2741</v>
      </c>
      <c r="C80" s="164" t="s">
        <v>1810</v>
      </c>
      <c r="D80" s="165">
        <v>6928</v>
      </c>
      <c r="E80" s="165">
        <v>0</v>
      </c>
      <c r="F80" s="165">
        <v>0</v>
      </c>
      <c r="G80" s="165">
        <f t="shared" si="44"/>
        <v>6928</v>
      </c>
      <c r="H80" s="574"/>
      <c r="I80" s="575"/>
      <c r="J80" s="2">
        <v>6928</v>
      </c>
      <c r="K80" s="347"/>
      <c r="L80" s="1" t="s">
        <v>1810</v>
      </c>
      <c r="M80" s="11" t="b">
        <f t="shared" si="51"/>
        <v>1</v>
      </c>
    </row>
    <row r="81" spans="1:13" ht="12.6">
      <c r="A81" s="206">
        <f t="shared" si="49"/>
        <v>5002</v>
      </c>
      <c r="B81" s="207">
        <f t="shared" si="50"/>
        <v>2911</v>
      </c>
      <c r="C81" s="164" t="s">
        <v>1021</v>
      </c>
      <c r="D81" s="165">
        <v>18240.5</v>
      </c>
      <c r="E81" s="165">
        <v>0</v>
      </c>
      <c r="F81" s="165">
        <v>0</v>
      </c>
      <c r="G81" s="165">
        <f t="shared" si="44"/>
        <v>18240.5</v>
      </c>
      <c r="H81" s="574"/>
      <c r="I81" s="575"/>
      <c r="J81" s="2">
        <v>18240.5</v>
      </c>
      <c r="K81" s="347"/>
      <c r="L81" s="1" t="s">
        <v>1021</v>
      </c>
      <c r="M81" s="11" t="b">
        <f t="shared" si="51"/>
        <v>1</v>
      </c>
    </row>
    <row r="82" spans="1:13" ht="12.6">
      <c r="A82" s="206">
        <f t="shared" ref="A82" si="54">VALUE(MID(C82,11,4))</f>
        <v>5002</v>
      </c>
      <c r="B82" s="207">
        <f t="shared" ref="B82" si="55">VALUE(MID(C82,16,4))</f>
        <v>2941</v>
      </c>
      <c r="C82" s="164" t="s">
        <v>122</v>
      </c>
      <c r="D82" s="165">
        <v>119846.64000000001</v>
      </c>
      <c r="E82" s="165">
        <v>-43.02</v>
      </c>
      <c r="F82" s="165">
        <v>11518.8</v>
      </c>
      <c r="G82" s="165">
        <f t="shared" si="44"/>
        <v>119803.62000000001</v>
      </c>
      <c r="H82" s="574"/>
      <c r="I82" s="575"/>
      <c r="J82" s="2">
        <v>119803.62000000001</v>
      </c>
      <c r="K82" s="347"/>
      <c r="L82" s="1" t="s">
        <v>122</v>
      </c>
      <c r="M82" s="11" t="b">
        <f t="shared" si="51"/>
        <v>1</v>
      </c>
    </row>
    <row r="83" spans="1:13" ht="12.6">
      <c r="A83" s="206">
        <f t="shared" ref="A83:A116" si="56">VALUE(MID(C83,11,4))</f>
        <v>5002</v>
      </c>
      <c r="B83" s="207">
        <f t="shared" ref="B83:B116" si="57">VALUE(MID(C83,16,4))</f>
        <v>2961</v>
      </c>
      <c r="C83" s="164" t="s">
        <v>298</v>
      </c>
      <c r="D83" s="165">
        <v>11874</v>
      </c>
      <c r="E83" s="165">
        <v>0</v>
      </c>
      <c r="F83" s="165">
        <v>0</v>
      </c>
      <c r="G83" s="165">
        <f t="shared" si="44"/>
        <v>11874</v>
      </c>
      <c r="H83" s="574"/>
      <c r="I83" s="575"/>
      <c r="J83" s="2">
        <v>11874</v>
      </c>
      <c r="K83" s="347"/>
      <c r="L83" s="1" t="s">
        <v>298</v>
      </c>
      <c r="M83" s="11" t="b">
        <f t="shared" si="51"/>
        <v>1</v>
      </c>
    </row>
    <row r="84" spans="1:13" ht="12.6">
      <c r="A84" s="206">
        <f t="shared" ref="A84" si="58">VALUE(MID(C84,11,4))</f>
        <v>5002</v>
      </c>
      <c r="B84" s="207">
        <f t="shared" ref="B84" si="59">VALUE(MID(C84,16,4))</f>
        <v>2991</v>
      </c>
      <c r="C84" s="352" t="s">
        <v>1549</v>
      </c>
      <c r="D84" s="165">
        <v>0</v>
      </c>
      <c r="E84" s="165">
        <v>0</v>
      </c>
      <c r="F84" s="165">
        <v>0</v>
      </c>
      <c r="G84" s="165">
        <f t="shared" si="44"/>
        <v>0</v>
      </c>
      <c r="H84" s="574"/>
      <c r="I84" s="575"/>
      <c r="J84" s="2">
        <v>0</v>
      </c>
      <c r="K84" s="347"/>
      <c r="L84" s="1" t="s">
        <v>1549</v>
      </c>
      <c r="M84" s="11" t="b">
        <f t="shared" si="51"/>
        <v>1</v>
      </c>
    </row>
    <row r="85" spans="1:13" ht="12.6">
      <c r="A85" s="206">
        <f t="shared" ref="A85" si="60">VALUE(MID(C85,11,4))</f>
        <v>5002</v>
      </c>
      <c r="B85" s="207">
        <f t="shared" ref="B85" si="61">VALUE(MID(C85,16,4))</f>
        <v>3111</v>
      </c>
      <c r="C85" s="352" t="s">
        <v>1657</v>
      </c>
      <c r="D85" s="165">
        <v>84938.89</v>
      </c>
      <c r="E85" s="165">
        <v>0</v>
      </c>
      <c r="F85" s="165">
        <v>0</v>
      </c>
      <c r="G85" s="165">
        <f t="shared" si="44"/>
        <v>84938.89</v>
      </c>
      <c r="H85" s="574"/>
      <c r="I85" s="575"/>
      <c r="J85" s="2">
        <v>84938.89</v>
      </c>
      <c r="K85" s="347"/>
      <c r="L85" s="1" t="s">
        <v>1657</v>
      </c>
      <c r="M85" s="11" t="b">
        <f t="shared" si="51"/>
        <v>1</v>
      </c>
    </row>
    <row r="86" spans="1:13" ht="12.6">
      <c r="A86" s="206">
        <f t="shared" si="56"/>
        <v>5002</v>
      </c>
      <c r="B86" s="207">
        <f t="shared" si="57"/>
        <v>3112</v>
      </c>
      <c r="C86" s="253" t="s">
        <v>123</v>
      </c>
      <c r="D86" s="165">
        <v>730000</v>
      </c>
      <c r="E86" s="165">
        <v>-11572</v>
      </c>
      <c r="F86" s="165">
        <v>62801</v>
      </c>
      <c r="G86" s="165">
        <f t="shared" si="44"/>
        <v>718428</v>
      </c>
      <c r="H86" s="574"/>
      <c r="I86" s="575"/>
      <c r="J86" s="2">
        <v>718428</v>
      </c>
      <c r="K86" s="347"/>
      <c r="L86" s="1" t="s">
        <v>123</v>
      </c>
      <c r="M86" s="11" t="b">
        <f t="shared" si="51"/>
        <v>1</v>
      </c>
    </row>
    <row r="87" spans="1:13" ht="12.6">
      <c r="A87" s="206">
        <f t="shared" si="56"/>
        <v>5002</v>
      </c>
      <c r="B87" s="207">
        <f t="shared" si="57"/>
        <v>3131</v>
      </c>
      <c r="C87" s="164" t="s">
        <v>863</v>
      </c>
      <c r="D87" s="165">
        <v>332000</v>
      </c>
      <c r="E87" s="165">
        <v>-7430</v>
      </c>
      <c r="F87" s="165">
        <v>2882</v>
      </c>
      <c r="G87" s="165">
        <f t="shared" si="44"/>
        <v>324570</v>
      </c>
      <c r="H87" s="574"/>
      <c r="I87" s="575"/>
      <c r="J87" s="2">
        <v>324570</v>
      </c>
      <c r="K87" s="347"/>
      <c r="L87" s="1" t="s">
        <v>863</v>
      </c>
      <c r="M87" s="11" t="b">
        <f t="shared" si="51"/>
        <v>1</v>
      </c>
    </row>
    <row r="88" spans="1:13" ht="12.6">
      <c r="A88" s="206">
        <f t="shared" si="56"/>
        <v>5002</v>
      </c>
      <c r="B88" s="207">
        <f t="shared" si="57"/>
        <v>3141</v>
      </c>
      <c r="C88" s="164" t="s">
        <v>377</v>
      </c>
      <c r="D88" s="165">
        <v>56558.040000000008</v>
      </c>
      <c r="E88" s="165">
        <v>0</v>
      </c>
      <c r="F88" s="165">
        <v>18852.68</v>
      </c>
      <c r="G88" s="165">
        <f t="shared" si="44"/>
        <v>56558.040000000008</v>
      </c>
      <c r="H88" s="574"/>
      <c r="I88" s="575"/>
      <c r="J88" s="2">
        <v>56558.040000000008</v>
      </c>
      <c r="K88" s="347"/>
      <c r="L88" s="1" t="s">
        <v>377</v>
      </c>
      <c r="M88" s="11" t="b">
        <f t="shared" si="51"/>
        <v>1</v>
      </c>
    </row>
    <row r="89" spans="1:13" ht="12.6">
      <c r="A89" s="206">
        <f t="shared" ref="A89" si="62">VALUE(MID(C89,11,4))</f>
        <v>5002</v>
      </c>
      <c r="B89" s="207">
        <f t="shared" ref="B89" si="63">VALUE(MID(C89,16,4))</f>
        <v>3171</v>
      </c>
      <c r="C89" s="164" t="s">
        <v>1761</v>
      </c>
      <c r="D89" s="165">
        <v>101500.88999999998</v>
      </c>
      <c r="E89" s="165">
        <v>0</v>
      </c>
      <c r="F89" s="165">
        <v>0</v>
      </c>
      <c r="G89" s="165">
        <f t="shared" si="44"/>
        <v>101500.88999999998</v>
      </c>
      <c r="H89" s="574"/>
      <c r="I89" s="575"/>
      <c r="J89" s="2">
        <v>101500.88999999998</v>
      </c>
      <c r="K89" s="347"/>
      <c r="L89" s="1" t="s">
        <v>1761</v>
      </c>
      <c r="M89" s="11" t="b">
        <f t="shared" si="51"/>
        <v>1</v>
      </c>
    </row>
    <row r="90" spans="1:13" ht="12.6">
      <c r="A90" s="206">
        <f t="shared" si="56"/>
        <v>5002</v>
      </c>
      <c r="B90" s="207">
        <f t="shared" si="57"/>
        <v>3181</v>
      </c>
      <c r="C90" s="164" t="s">
        <v>864</v>
      </c>
      <c r="D90" s="165">
        <v>21947.82</v>
      </c>
      <c r="E90" s="165">
        <v>4504.5</v>
      </c>
      <c r="F90" s="165">
        <v>12470</v>
      </c>
      <c r="G90" s="165">
        <f t="shared" si="44"/>
        <v>26452.32</v>
      </c>
      <c r="H90" s="574"/>
      <c r="I90" s="575"/>
      <c r="J90" s="2">
        <v>26452.32</v>
      </c>
      <c r="K90" s="347"/>
      <c r="L90" s="1" t="s">
        <v>864</v>
      </c>
      <c r="M90" s="11" t="b">
        <f t="shared" si="51"/>
        <v>1</v>
      </c>
    </row>
    <row r="91" spans="1:13" ht="12.6">
      <c r="A91" s="206">
        <f t="shared" si="56"/>
        <v>5002</v>
      </c>
      <c r="B91" s="207">
        <f t="shared" si="57"/>
        <v>3221</v>
      </c>
      <c r="C91" s="253" t="s">
        <v>378</v>
      </c>
      <c r="D91" s="165">
        <v>1104751.1299999999</v>
      </c>
      <c r="E91" s="165">
        <v>2499.9899999999998</v>
      </c>
      <c r="F91" s="165">
        <v>135032.09</v>
      </c>
      <c r="G91" s="165">
        <f t="shared" si="44"/>
        <v>1107251.1199999999</v>
      </c>
      <c r="H91" s="574"/>
      <c r="I91" s="575"/>
      <c r="J91" s="2">
        <v>1107251.1199999999</v>
      </c>
      <c r="K91" s="347"/>
      <c r="L91" s="1" t="s">
        <v>378</v>
      </c>
      <c r="M91" s="11" t="b">
        <f t="shared" si="51"/>
        <v>1</v>
      </c>
    </row>
    <row r="92" spans="1:13" ht="12.6">
      <c r="A92" s="206">
        <f t="shared" si="56"/>
        <v>5002</v>
      </c>
      <c r="B92" s="207">
        <f t="shared" si="57"/>
        <v>3271</v>
      </c>
      <c r="C92" s="253" t="s">
        <v>913</v>
      </c>
      <c r="D92" s="165">
        <v>162400</v>
      </c>
      <c r="E92" s="165">
        <v>0</v>
      </c>
      <c r="F92" s="165">
        <v>0</v>
      </c>
      <c r="G92" s="165">
        <f t="shared" si="44"/>
        <v>162400</v>
      </c>
      <c r="H92" s="574"/>
      <c r="I92" s="575"/>
      <c r="J92" s="2">
        <v>162400</v>
      </c>
      <c r="K92" s="347"/>
      <c r="L92" s="1" t="s">
        <v>913</v>
      </c>
      <c r="M92" s="11" t="b">
        <f t="shared" si="51"/>
        <v>1</v>
      </c>
    </row>
    <row r="93" spans="1:13" ht="12.6">
      <c r="A93" s="206">
        <f t="shared" si="56"/>
        <v>5002</v>
      </c>
      <c r="B93" s="207">
        <f t="shared" si="57"/>
        <v>3311</v>
      </c>
      <c r="C93" s="253" t="s">
        <v>124</v>
      </c>
      <c r="D93" s="165">
        <v>103012.64</v>
      </c>
      <c r="E93" s="165">
        <v>0</v>
      </c>
      <c r="F93" s="165">
        <v>0</v>
      </c>
      <c r="G93" s="165">
        <f t="shared" si="44"/>
        <v>103012.64</v>
      </c>
      <c r="H93" s="574"/>
      <c r="I93" s="575"/>
      <c r="J93" s="2">
        <v>103012.64</v>
      </c>
      <c r="K93" s="347"/>
      <c r="L93" s="1" t="s">
        <v>124</v>
      </c>
      <c r="M93" s="11" t="b">
        <f t="shared" si="51"/>
        <v>1</v>
      </c>
    </row>
    <row r="94" spans="1:13" ht="12.6">
      <c r="A94" s="206">
        <f t="shared" ref="A94" si="64">VALUE(MID(C94,11,4))</f>
        <v>5002</v>
      </c>
      <c r="B94" s="207">
        <f t="shared" ref="B94" si="65">VALUE(MID(C94,16,4))</f>
        <v>3321</v>
      </c>
      <c r="C94" s="253" t="s">
        <v>1845</v>
      </c>
      <c r="D94" s="165">
        <v>40600</v>
      </c>
      <c r="E94" s="165">
        <v>0</v>
      </c>
      <c r="F94" s="165">
        <v>0</v>
      </c>
      <c r="G94" s="165">
        <f t="shared" si="44"/>
        <v>40600</v>
      </c>
      <c r="H94" s="574"/>
      <c r="I94" s="575"/>
      <c r="J94" s="2">
        <v>40600</v>
      </c>
      <c r="K94" s="347"/>
      <c r="L94" s="1" t="s">
        <v>1845</v>
      </c>
      <c r="M94" s="11" t="b">
        <f t="shared" si="51"/>
        <v>1</v>
      </c>
    </row>
    <row r="95" spans="1:13" ht="12.6">
      <c r="A95" s="206">
        <f t="shared" si="56"/>
        <v>5002</v>
      </c>
      <c r="B95" s="207">
        <f t="shared" si="57"/>
        <v>3331</v>
      </c>
      <c r="C95" s="164" t="s">
        <v>180</v>
      </c>
      <c r="D95" s="165">
        <v>226857.95</v>
      </c>
      <c r="E95" s="165">
        <v>200000</v>
      </c>
      <c r="F95" s="165">
        <v>280040</v>
      </c>
      <c r="G95" s="165">
        <f t="shared" si="44"/>
        <v>426857.95</v>
      </c>
      <c r="H95" s="574"/>
      <c r="I95" s="575"/>
      <c r="J95" s="2">
        <v>426857.95</v>
      </c>
      <c r="K95" s="347"/>
      <c r="L95" s="1" t="s">
        <v>180</v>
      </c>
      <c r="M95" s="11" t="b">
        <f t="shared" si="51"/>
        <v>1</v>
      </c>
    </row>
    <row r="96" spans="1:13" ht="12.6">
      <c r="A96" s="206">
        <f t="shared" ref="A96" si="66">VALUE(MID(C96,11,4))</f>
        <v>5002</v>
      </c>
      <c r="B96" s="207">
        <f t="shared" ref="B96" si="67">VALUE(MID(C96,16,4))</f>
        <v>3341</v>
      </c>
      <c r="C96" s="164" t="s">
        <v>1869</v>
      </c>
      <c r="D96" s="165">
        <v>46190</v>
      </c>
      <c r="E96" s="165">
        <v>0</v>
      </c>
      <c r="F96" s="165">
        <v>0</v>
      </c>
      <c r="G96" s="165">
        <f t="shared" si="44"/>
        <v>46190</v>
      </c>
      <c r="H96" s="574"/>
      <c r="I96" s="575"/>
      <c r="J96" s="2">
        <v>46190</v>
      </c>
      <c r="K96" s="347"/>
      <c r="L96" s="1" t="s">
        <v>1869</v>
      </c>
      <c r="M96" s="11" t="b">
        <f t="shared" si="51"/>
        <v>1</v>
      </c>
    </row>
    <row r="97" spans="1:13" ht="12.6">
      <c r="A97" s="206">
        <f t="shared" si="56"/>
        <v>5002</v>
      </c>
      <c r="B97" s="207">
        <f t="shared" si="57"/>
        <v>3361</v>
      </c>
      <c r="C97" s="164" t="s">
        <v>774</v>
      </c>
      <c r="D97" s="165">
        <v>450995.23</v>
      </c>
      <c r="E97" s="165">
        <v>423859.77</v>
      </c>
      <c r="F97" s="165">
        <v>481778.89</v>
      </c>
      <c r="G97" s="165">
        <f t="shared" si="44"/>
        <v>874855</v>
      </c>
      <c r="H97" s="574"/>
      <c r="I97" s="575"/>
      <c r="J97" s="2">
        <v>874855</v>
      </c>
      <c r="K97" s="347"/>
      <c r="L97" s="1" t="s">
        <v>774</v>
      </c>
      <c r="M97" s="11" t="b">
        <f t="shared" si="51"/>
        <v>1</v>
      </c>
    </row>
    <row r="98" spans="1:13" ht="12.6">
      <c r="A98" s="206">
        <f t="shared" si="56"/>
        <v>5002</v>
      </c>
      <c r="B98" s="207">
        <f t="shared" si="57"/>
        <v>3362</v>
      </c>
      <c r="C98" s="164" t="s">
        <v>379</v>
      </c>
      <c r="D98" s="165">
        <v>17823.400000000001</v>
      </c>
      <c r="E98" s="165">
        <v>133000</v>
      </c>
      <c r="F98" s="165">
        <v>133000</v>
      </c>
      <c r="G98" s="165">
        <f t="shared" si="44"/>
        <v>150823.4</v>
      </c>
      <c r="H98" s="574"/>
      <c r="I98" s="575"/>
      <c r="J98" s="2">
        <v>150823.4</v>
      </c>
      <c r="K98" s="347"/>
      <c r="L98" s="1" t="s">
        <v>379</v>
      </c>
      <c r="M98" s="11" t="b">
        <f t="shared" si="51"/>
        <v>1</v>
      </c>
    </row>
    <row r="99" spans="1:13" ht="12.6">
      <c r="A99" s="206">
        <f t="shared" ref="A99" si="68">VALUE(MID(C99,11,4))</f>
        <v>5002</v>
      </c>
      <c r="B99" s="207">
        <f t="shared" ref="B99" si="69">VALUE(MID(C99,16,4))</f>
        <v>3363</v>
      </c>
      <c r="C99" s="164" t="s">
        <v>1464</v>
      </c>
      <c r="D99" s="165">
        <v>100000</v>
      </c>
      <c r="E99" s="165">
        <v>-13040</v>
      </c>
      <c r="F99" s="165">
        <v>10870</v>
      </c>
      <c r="G99" s="165">
        <f t="shared" si="44"/>
        <v>86960</v>
      </c>
      <c r="H99" s="574"/>
      <c r="I99" s="575"/>
      <c r="J99" s="2">
        <v>86960</v>
      </c>
      <c r="K99" s="347"/>
      <c r="L99" s="1" t="s">
        <v>1464</v>
      </c>
      <c r="M99" s="11" t="b">
        <f t="shared" si="51"/>
        <v>1</v>
      </c>
    </row>
    <row r="100" spans="1:13" ht="12.6">
      <c r="A100" s="206">
        <f t="shared" si="56"/>
        <v>5002</v>
      </c>
      <c r="B100" s="207">
        <f t="shared" si="57"/>
        <v>3381</v>
      </c>
      <c r="C100" s="164" t="s">
        <v>380</v>
      </c>
      <c r="D100" s="165">
        <v>893745.28</v>
      </c>
      <c r="E100" s="165">
        <v>0</v>
      </c>
      <c r="F100" s="165">
        <v>236552.63</v>
      </c>
      <c r="G100" s="165">
        <f t="shared" si="44"/>
        <v>893745.28</v>
      </c>
      <c r="H100" s="574"/>
      <c r="I100" s="575"/>
      <c r="J100" s="2">
        <v>893745.28</v>
      </c>
      <c r="K100" s="347"/>
      <c r="L100" s="1" t="s">
        <v>380</v>
      </c>
      <c r="M100" s="11" t="b">
        <f t="shared" si="51"/>
        <v>1</v>
      </c>
    </row>
    <row r="101" spans="1:13" ht="12.6">
      <c r="A101" s="206">
        <f t="shared" ref="A101" si="70">VALUE(MID(C101,11,4))</f>
        <v>5002</v>
      </c>
      <c r="B101" s="207">
        <f t="shared" ref="B101" si="71">VALUE(MID(C101,16,4))</f>
        <v>3391</v>
      </c>
      <c r="C101" s="352" t="s">
        <v>1658</v>
      </c>
      <c r="D101" s="165">
        <v>123126</v>
      </c>
      <c r="E101" s="165">
        <v>-16124.52</v>
      </c>
      <c r="F101" s="165">
        <v>18758.740000000002</v>
      </c>
      <c r="G101" s="165">
        <f t="shared" si="44"/>
        <v>107001.48</v>
      </c>
      <c r="H101" s="574"/>
      <c r="I101" s="575"/>
      <c r="J101" s="2">
        <v>107001.48</v>
      </c>
      <c r="K101" s="347"/>
      <c r="L101" s="1" t="s">
        <v>1658</v>
      </c>
      <c r="M101" s="11" t="b">
        <f t="shared" si="51"/>
        <v>1</v>
      </c>
    </row>
    <row r="102" spans="1:13" ht="12.6">
      <c r="A102" s="206">
        <f t="shared" si="56"/>
        <v>5002</v>
      </c>
      <c r="B102" s="207">
        <f t="shared" si="57"/>
        <v>3411</v>
      </c>
      <c r="C102" s="352" t="s">
        <v>381</v>
      </c>
      <c r="D102" s="165">
        <v>1000</v>
      </c>
      <c r="E102" s="165">
        <v>20628.2</v>
      </c>
      <c r="F102" s="165">
        <v>21612.68</v>
      </c>
      <c r="G102" s="165">
        <f t="shared" si="44"/>
        <v>21628.2</v>
      </c>
      <c r="H102" s="574"/>
      <c r="I102" s="575"/>
      <c r="J102" s="2">
        <v>21628.2</v>
      </c>
      <c r="K102" s="347"/>
      <c r="L102" s="1" t="s">
        <v>381</v>
      </c>
      <c r="M102" s="11" t="b">
        <f t="shared" si="51"/>
        <v>1</v>
      </c>
    </row>
    <row r="103" spans="1:13" ht="12.6">
      <c r="A103" s="206">
        <f t="shared" si="56"/>
        <v>5002</v>
      </c>
      <c r="B103" s="207">
        <f t="shared" si="57"/>
        <v>3451</v>
      </c>
      <c r="C103" s="253" t="s">
        <v>382</v>
      </c>
      <c r="D103" s="165">
        <v>198000</v>
      </c>
      <c r="E103" s="165">
        <v>-76810.039999999994</v>
      </c>
      <c r="F103" s="165">
        <v>0</v>
      </c>
      <c r="G103" s="165">
        <f t="shared" si="44"/>
        <v>121189.96</v>
      </c>
      <c r="H103" s="574"/>
      <c r="I103" s="572"/>
      <c r="J103" s="2">
        <v>121189.96</v>
      </c>
      <c r="K103" s="347"/>
      <c r="L103" s="1" t="s">
        <v>382</v>
      </c>
      <c r="M103" s="11" t="b">
        <f t="shared" si="51"/>
        <v>1</v>
      </c>
    </row>
    <row r="104" spans="1:13" ht="12.6">
      <c r="A104" s="206">
        <f t="shared" si="56"/>
        <v>5002</v>
      </c>
      <c r="B104" s="207">
        <f t="shared" si="57"/>
        <v>3511</v>
      </c>
      <c r="C104" s="164" t="s">
        <v>865</v>
      </c>
      <c r="D104" s="165">
        <v>654854.80000000005</v>
      </c>
      <c r="E104" s="165">
        <v>884638</v>
      </c>
      <c r="F104" s="165">
        <v>1101065</v>
      </c>
      <c r="G104" s="165">
        <f t="shared" si="44"/>
        <v>1539492.8</v>
      </c>
      <c r="H104" s="574"/>
      <c r="I104" s="575"/>
      <c r="J104" s="2">
        <v>1539492.8</v>
      </c>
      <c r="K104" s="347"/>
      <c r="L104" s="1" t="s">
        <v>865</v>
      </c>
      <c r="M104" s="11" t="b">
        <f t="shared" si="51"/>
        <v>1</v>
      </c>
    </row>
    <row r="105" spans="1:13" ht="12.6">
      <c r="A105" s="206">
        <f t="shared" si="56"/>
        <v>5002</v>
      </c>
      <c r="B105" s="207">
        <f t="shared" si="57"/>
        <v>3521</v>
      </c>
      <c r="C105" s="164" t="s">
        <v>125</v>
      </c>
      <c r="D105" s="165">
        <v>74318.880000000005</v>
      </c>
      <c r="E105" s="165">
        <v>103190.1</v>
      </c>
      <c r="F105" s="165">
        <v>103190.1</v>
      </c>
      <c r="G105" s="165">
        <f t="shared" si="44"/>
        <v>177508.98</v>
      </c>
      <c r="H105" s="574"/>
      <c r="I105" s="575"/>
      <c r="J105" s="2">
        <v>177508.98</v>
      </c>
      <c r="K105" s="347"/>
      <c r="L105" s="1" t="s">
        <v>125</v>
      </c>
      <c r="M105" s="11" t="b">
        <f t="shared" si="51"/>
        <v>1</v>
      </c>
    </row>
    <row r="106" spans="1:13" ht="12.6">
      <c r="A106" s="206">
        <f t="shared" ref="A106" si="72">VALUE(MID(C106,11,4))</f>
        <v>5002</v>
      </c>
      <c r="B106" s="207">
        <f t="shared" ref="B106" si="73">VALUE(MID(C106,16,4))</f>
        <v>3531</v>
      </c>
      <c r="C106" s="164" t="s">
        <v>1659</v>
      </c>
      <c r="D106" s="165">
        <v>2320</v>
      </c>
      <c r="E106" s="165">
        <v>0</v>
      </c>
      <c r="F106" s="165">
        <v>0</v>
      </c>
      <c r="G106" s="165">
        <f t="shared" si="44"/>
        <v>2320</v>
      </c>
      <c r="H106" s="574"/>
      <c r="I106" s="575"/>
      <c r="J106" s="2">
        <v>2320</v>
      </c>
      <c r="K106" s="347"/>
      <c r="L106" s="1" t="s">
        <v>1659</v>
      </c>
      <c r="M106" s="11" t="b">
        <f t="shared" si="51"/>
        <v>1</v>
      </c>
    </row>
    <row r="107" spans="1:13" ht="12.6">
      <c r="A107" s="206">
        <f t="shared" si="56"/>
        <v>5002</v>
      </c>
      <c r="B107" s="207">
        <f t="shared" si="57"/>
        <v>3553</v>
      </c>
      <c r="C107" s="164" t="s">
        <v>126</v>
      </c>
      <c r="D107" s="165">
        <v>222636.12000000002</v>
      </c>
      <c r="E107" s="165">
        <v>-1596</v>
      </c>
      <c r="F107" s="165">
        <v>7104</v>
      </c>
      <c r="G107" s="165">
        <f t="shared" si="44"/>
        <v>221040.12000000002</v>
      </c>
      <c r="H107" s="574"/>
      <c r="I107" s="575"/>
      <c r="J107" s="2">
        <v>221040.12000000002</v>
      </c>
      <c r="K107" s="347"/>
      <c r="L107" s="1" t="s">
        <v>126</v>
      </c>
      <c r="M107" s="11" t="b">
        <f t="shared" si="51"/>
        <v>1</v>
      </c>
    </row>
    <row r="108" spans="1:13" ht="12.6">
      <c r="A108" s="206">
        <f t="shared" si="56"/>
        <v>5002</v>
      </c>
      <c r="B108" s="207">
        <f t="shared" si="57"/>
        <v>3571</v>
      </c>
      <c r="C108" s="164" t="s">
        <v>938</v>
      </c>
      <c r="D108" s="165">
        <v>63524.36</v>
      </c>
      <c r="E108" s="165">
        <v>41543.08</v>
      </c>
      <c r="F108" s="165">
        <v>41543.08</v>
      </c>
      <c r="G108" s="165">
        <f t="shared" si="44"/>
        <v>105067.44</v>
      </c>
      <c r="H108" s="574"/>
      <c r="I108" s="575"/>
      <c r="J108" s="2">
        <v>105067.44</v>
      </c>
      <c r="K108" s="347"/>
      <c r="L108" s="1" t="s">
        <v>938</v>
      </c>
      <c r="M108" s="11" t="b">
        <f t="shared" si="51"/>
        <v>1</v>
      </c>
    </row>
    <row r="109" spans="1:13" ht="12.6">
      <c r="A109" s="206">
        <f t="shared" si="56"/>
        <v>5002</v>
      </c>
      <c r="B109" s="207">
        <f t="shared" si="57"/>
        <v>3581</v>
      </c>
      <c r="C109" s="164" t="s">
        <v>383</v>
      </c>
      <c r="D109" s="165">
        <v>1292761.08</v>
      </c>
      <c r="E109" s="165">
        <v>-2355</v>
      </c>
      <c r="F109" s="165">
        <v>210150</v>
      </c>
      <c r="G109" s="165">
        <f t="shared" si="44"/>
        <v>1290406.08</v>
      </c>
      <c r="H109" s="574"/>
      <c r="I109" s="575"/>
      <c r="J109" s="2">
        <v>1290406.08</v>
      </c>
      <c r="K109" s="347"/>
      <c r="L109" s="1" t="s">
        <v>383</v>
      </c>
      <c r="M109" s="11" t="b">
        <f t="shared" si="51"/>
        <v>1</v>
      </c>
    </row>
    <row r="110" spans="1:13" ht="12.6">
      <c r="A110" s="206">
        <f t="shared" si="56"/>
        <v>5002</v>
      </c>
      <c r="B110" s="207">
        <f t="shared" si="57"/>
        <v>3591</v>
      </c>
      <c r="C110" s="164" t="s">
        <v>866</v>
      </c>
      <c r="D110" s="165">
        <v>97904</v>
      </c>
      <c r="E110" s="165">
        <v>0</v>
      </c>
      <c r="F110" s="165">
        <v>5220</v>
      </c>
      <c r="G110" s="165">
        <f t="shared" si="44"/>
        <v>97904</v>
      </c>
      <c r="H110" s="574"/>
      <c r="I110" s="575"/>
      <c r="J110" s="2">
        <v>97904</v>
      </c>
      <c r="K110" s="347"/>
      <c r="L110" s="1" t="s">
        <v>866</v>
      </c>
      <c r="M110" s="11" t="b">
        <f t="shared" si="51"/>
        <v>1</v>
      </c>
    </row>
    <row r="111" spans="1:13" ht="12.6">
      <c r="A111" s="206">
        <f t="shared" ref="A111" si="74">VALUE(MID(C111,11,4))</f>
        <v>5002</v>
      </c>
      <c r="B111" s="207">
        <f t="shared" ref="B111" si="75">VALUE(MID(C111,16,4))</f>
        <v>3661</v>
      </c>
      <c r="C111" s="164" t="s">
        <v>1660</v>
      </c>
      <c r="D111" s="165">
        <v>23200</v>
      </c>
      <c r="E111" s="165">
        <v>0</v>
      </c>
      <c r="F111" s="165">
        <v>0</v>
      </c>
      <c r="G111" s="165">
        <f t="shared" si="44"/>
        <v>23200</v>
      </c>
      <c r="H111" s="574"/>
      <c r="I111" s="575"/>
      <c r="J111" s="2">
        <v>23200</v>
      </c>
      <c r="K111" s="347"/>
      <c r="L111" s="1" t="s">
        <v>1660</v>
      </c>
      <c r="M111" s="11" t="b">
        <f t="shared" si="51"/>
        <v>1</v>
      </c>
    </row>
    <row r="112" spans="1:13" ht="12.6">
      <c r="A112" s="206">
        <f t="shared" si="56"/>
        <v>5002</v>
      </c>
      <c r="B112" s="207">
        <f t="shared" si="57"/>
        <v>3711</v>
      </c>
      <c r="C112" s="164" t="s">
        <v>867</v>
      </c>
      <c r="D112" s="165">
        <v>119589</v>
      </c>
      <c r="E112" s="165">
        <v>7188</v>
      </c>
      <c r="F112" s="165">
        <v>25270</v>
      </c>
      <c r="G112" s="165">
        <f t="shared" si="44"/>
        <v>126777</v>
      </c>
      <c r="H112" s="574"/>
      <c r="I112" s="575"/>
      <c r="J112" s="2">
        <v>126777</v>
      </c>
      <c r="K112" s="347"/>
      <c r="L112" s="1" t="s">
        <v>867</v>
      </c>
      <c r="M112" s="11" t="b">
        <f t="shared" si="51"/>
        <v>1</v>
      </c>
    </row>
    <row r="113" spans="1:13" ht="12.6">
      <c r="A113" s="206">
        <f t="shared" si="56"/>
        <v>5002</v>
      </c>
      <c r="B113" s="207">
        <f t="shared" si="57"/>
        <v>3721</v>
      </c>
      <c r="C113" s="164" t="s">
        <v>868</v>
      </c>
      <c r="D113" s="165">
        <v>30350.7</v>
      </c>
      <c r="E113" s="165">
        <v>7530.14</v>
      </c>
      <c r="F113" s="165">
        <v>12930.14</v>
      </c>
      <c r="G113" s="165">
        <f t="shared" si="44"/>
        <v>37880.840000000004</v>
      </c>
      <c r="H113" s="577"/>
      <c r="I113" s="575"/>
      <c r="J113" s="2">
        <v>37880.840000000004</v>
      </c>
      <c r="K113" s="347"/>
      <c r="L113" s="1" t="s">
        <v>868</v>
      </c>
      <c r="M113" s="11" t="b">
        <f t="shared" si="51"/>
        <v>1</v>
      </c>
    </row>
    <row r="114" spans="1:13" ht="12.6">
      <c r="A114" s="206">
        <f t="shared" si="56"/>
        <v>5002</v>
      </c>
      <c r="B114" s="207">
        <f t="shared" si="57"/>
        <v>3722</v>
      </c>
      <c r="C114" s="253" t="s">
        <v>1355</v>
      </c>
      <c r="D114" s="165">
        <v>114970</v>
      </c>
      <c r="E114" s="165">
        <v>-33704</v>
      </c>
      <c r="F114" s="165">
        <v>23416</v>
      </c>
      <c r="G114" s="165">
        <f t="shared" si="44"/>
        <v>81266</v>
      </c>
      <c r="H114" s="577"/>
      <c r="I114" s="575"/>
      <c r="J114" s="2">
        <v>81266</v>
      </c>
      <c r="K114" s="347"/>
      <c r="L114" s="1" t="s">
        <v>1355</v>
      </c>
      <c r="M114" s="11" t="b">
        <f t="shared" si="51"/>
        <v>1</v>
      </c>
    </row>
    <row r="115" spans="1:13" ht="12.6">
      <c r="A115" s="206">
        <f t="shared" si="56"/>
        <v>5002</v>
      </c>
      <c r="B115" s="207">
        <f t="shared" si="57"/>
        <v>3751</v>
      </c>
      <c r="C115" s="164" t="s">
        <v>869</v>
      </c>
      <c r="D115" s="165">
        <v>149337.83000000002</v>
      </c>
      <c r="E115" s="165">
        <v>20441.02</v>
      </c>
      <c r="F115" s="165">
        <v>60366.02</v>
      </c>
      <c r="G115" s="165">
        <f t="shared" si="44"/>
        <v>169778.85</v>
      </c>
      <c r="H115" s="577"/>
      <c r="I115" s="575"/>
      <c r="J115" s="2">
        <v>169778.85</v>
      </c>
      <c r="K115" s="347"/>
      <c r="L115" s="1" t="s">
        <v>869</v>
      </c>
      <c r="M115" s="11" t="b">
        <f t="shared" si="51"/>
        <v>1</v>
      </c>
    </row>
    <row r="116" spans="1:13" ht="12.6">
      <c r="A116" s="206">
        <f t="shared" si="56"/>
        <v>5002</v>
      </c>
      <c r="B116" s="207">
        <f t="shared" si="57"/>
        <v>3831</v>
      </c>
      <c r="C116" s="164" t="s">
        <v>384</v>
      </c>
      <c r="D116" s="165">
        <v>241589.51</v>
      </c>
      <c r="E116" s="165">
        <v>0</v>
      </c>
      <c r="F116" s="165">
        <v>0</v>
      </c>
      <c r="G116" s="165">
        <f t="shared" si="44"/>
        <v>241589.51</v>
      </c>
      <c r="H116" s="577"/>
      <c r="I116" s="575"/>
      <c r="J116" s="2">
        <v>241589.51</v>
      </c>
      <c r="K116" s="347"/>
      <c r="L116" s="1" t="s">
        <v>384</v>
      </c>
      <c r="M116" s="11" t="b">
        <f t="shared" si="51"/>
        <v>1</v>
      </c>
    </row>
    <row r="117" spans="1:13" ht="12.6">
      <c r="A117" s="206">
        <f t="shared" ref="A117:A135" si="76">VALUE(MID(C117,11,4))</f>
        <v>5002</v>
      </c>
      <c r="B117" s="207">
        <f t="shared" ref="B117:B135" si="77">VALUE(MID(C117,16,4))</f>
        <v>3921</v>
      </c>
      <c r="C117" s="164" t="s">
        <v>385</v>
      </c>
      <c r="D117" s="165">
        <v>64846</v>
      </c>
      <c r="E117" s="165">
        <v>-16</v>
      </c>
      <c r="F117" s="165">
        <v>4680</v>
      </c>
      <c r="G117" s="165">
        <f t="shared" si="44"/>
        <v>64830</v>
      </c>
      <c r="H117" s="577"/>
      <c r="I117" s="575"/>
      <c r="J117" s="2">
        <v>64830</v>
      </c>
      <c r="K117" s="347"/>
      <c r="L117" s="1" t="s">
        <v>385</v>
      </c>
      <c r="M117" s="11" t="b">
        <f t="shared" si="51"/>
        <v>1</v>
      </c>
    </row>
    <row r="118" spans="1:13" ht="12.6">
      <c r="A118" s="206">
        <f t="shared" si="76"/>
        <v>5002</v>
      </c>
      <c r="B118" s="207">
        <f t="shared" si="77"/>
        <v>5111</v>
      </c>
      <c r="C118" s="164" t="s">
        <v>1080</v>
      </c>
      <c r="D118" s="165">
        <v>220260.8</v>
      </c>
      <c r="E118" s="165">
        <v>42641.599999999999</v>
      </c>
      <c r="F118" s="165">
        <v>262902.40000000002</v>
      </c>
      <c r="G118" s="165">
        <f t="shared" si="44"/>
        <v>262902.39999999997</v>
      </c>
      <c r="H118" s="577"/>
      <c r="I118" s="575"/>
      <c r="J118" s="2">
        <v>262902.39999999997</v>
      </c>
      <c r="K118" s="347"/>
      <c r="L118" s="1" t="s">
        <v>1080</v>
      </c>
      <c r="M118" s="11" t="b">
        <f t="shared" si="51"/>
        <v>1</v>
      </c>
    </row>
    <row r="119" spans="1:13" ht="12.6">
      <c r="A119" s="206">
        <f t="shared" ref="A119" si="78">VALUE(MID(C119,11,4))</f>
        <v>5002</v>
      </c>
      <c r="B119" s="207">
        <f t="shared" ref="B119" si="79">VALUE(MID(C119,16,4))</f>
        <v>5151</v>
      </c>
      <c r="C119" s="164" t="s">
        <v>1811</v>
      </c>
      <c r="D119" s="165">
        <v>0</v>
      </c>
      <c r="E119" s="165">
        <v>151993.32999999999</v>
      </c>
      <c r="F119" s="165">
        <v>151993.32999999999</v>
      </c>
      <c r="G119" s="165">
        <f t="shared" si="44"/>
        <v>151993.32999999999</v>
      </c>
      <c r="H119" s="577"/>
      <c r="I119" s="575"/>
      <c r="J119" s="2">
        <v>151993.32999999999</v>
      </c>
      <c r="K119" s="347"/>
      <c r="L119" s="1" t="s">
        <v>1811</v>
      </c>
      <c r="M119" s="11" t="b">
        <f t="shared" si="51"/>
        <v>1</v>
      </c>
    </row>
    <row r="120" spans="1:13" ht="12.6">
      <c r="A120" s="206">
        <f t="shared" ref="A120" si="80">VALUE(MID(C120,11,4))</f>
        <v>5002</v>
      </c>
      <c r="B120" s="207">
        <f t="shared" ref="B120" si="81">VALUE(MID(C120,16,4))</f>
        <v>5191</v>
      </c>
      <c r="C120" s="164" t="s">
        <v>1789</v>
      </c>
      <c r="D120" s="165">
        <v>34675.18</v>
      </c>
      <c r="E120" s="165">
        <v>0</v>
      </c>
      <c r="F120" s="165">
        <v>0</v>
      </c>
      <c r="G120" s="165">
        <f t="shared" si="44"/>
        <v>34675.18</v>
      </c>
      <c r="H120" s="577"/>
      <c r="I120" s="575"/>
      <c r="J120" s="2">
        <v>34675.18</v>
      </c>
      <c r="K120" s="347"/>
      <c r="L120" s="1" t="s">
        <v>1789</v>
      </c>
      <c r="M120" s="11" t="b">
        <f t="shared" si="51"/>
        <v>1</v>
      </c>
    </row>
    <row r="121" spans="1:13" ht="12.6">
      <c r="A121" s="206">
        <f t="shared" ref="A121" si="82">VALUE(MID(C121,11,4))</f>
        <v>5002</v>
      </c>
      <c r="B121" s="207">
        <f t="shared" ref="B121" si="83">VALUE(MID(C121,16,4))</f>
        <v>5211</v>
      </c>
      <c r="C121" s="164" t="s">
        <v>1226</v>
      </c>
      <c r="D121" s="165">
        <v>184426.6</v>
      </c>
      <c r="E121" s="165">
        <v>0</v>
      </c>
      <c r="F121" s="165">
        <v>0</v>
      </c>
      <c r="G121" s="165">
        <f t="shared" si="44"/>
        <v>184426.6</v>
      </c>
      <c r="H121" s="574"/>
      <c r="I121" s="575"/>
      <c r="J121" s="2">
        <v>184426.6</v>
      </c>
      <c r="K121" s="347"/>
      <c r="L121" s="1" t="s">
        <v>1226</v>
      </c>
      <c r="M121" s="11" t="b">
        <f t="shared" si="51"/>
        <v>1</v>
      </c>
    </row>
    <row r="122" spans="1:13" ht="12.6">
      <c r="A122" s="206">
        <f t="shared" ref="A122" si="84">VALUE(MID(C122,11,4))</f>
        <v>5002</v>
      </c>
      <c r="B122" s="207">
        <f t="shared" ref="B122" si="85">VALUE(MID(C122,16,4))</f>
        <v>5413</v>
      </c>
      <c r="C122" s="164" t="s">
        <v>1831</v>
      </c>
      <c r="D122" s="165">
        <v>0</v>
      </c>
      <c r="E122" s="165">
        <v>827200</v>
      </c>
      <c r="F122" s="165">
        <v>827200</v>
      </c>
      <c r="G122" s="165">
        <f t="shared" si="44"/>
        <v>827200</v>
      </c>
      <c r="H122" s="574"/>
      <c r="I122" s="575"/>
      <c r="J122" s="2">
        <v>827200</v>
      </c>
      <c r="K122" s="347"/>
      <c r="L122" s="1" t="s">
        <v>1831</v>
      </c>
      <c r="M122" s="11" t="b">
        <f t="shared" si="51"/>
        <v>1</v>
      </c>
    </row>
    <row r="123" spans="1:13" ht="12.6">
      <c r="A123" s="206">
        <f t="shared" si="76"/>
        <v>5002</v>
      </c>
      <c r="B123" s="207">
        <f t="shared" si="77"/>
        <v>5691</v>
      </c>
      <c r="C123" s="164" t="s">
        <v>1661</v>
      </c>
      <c r="D123" s="165">
        <v>13340</v>
      </c>
      <c r="E123" s="165">
        <v>0</v>
      </c>
      <c r="F123" s="165">
        <v>0</v>
      </c>
      <c r="G123" s="165">
        <f t="shared" si="44"/>
        <v>13340</v>
      </c>
      <c r="H123" s="574"/>
      <c r="I123" s="575"/>
      <c r="J123" s="2">
        <v>13340</v>
      </c>
      <c r="K123" s="347"/>
      <c r="L123" s="1" t="s">
        <v>1661</v>
      </c>
      <c r="M123" s="11" t="b">
        <f t="shared" si="51"/>
        <v>1</v>
      </c>
    </row>
    <row r="124" spans="1:13" ht="12.6">
      <c r="A124" s="206">
        <f t="shared" si="76"/>
        <v>0</v>
      </c>
      <c r="B124" s="207">
        <f t="shared" si="77"/>
        <v>0</v>
      </c>
      <c r="C124" s="637" t="s">
        <v>1159</v>
      </c>
      <c r="D124" s="638">
        <v>477301.04000000004</v>
      </c>
      <c r="E124" s="638">
        <v>265152.95</v>
      </c>
      <c r="F124" s="638">
        <v>357194.56</v>
      </c>
      <c r="G124" s="638">
        <f>+G125+G128+G131+G134+G137</f>
        <v>742453.99</v>
      </c>
      <c r="H124" s="574"/>
      <c r="I124" s="575"/>
      <c r="J124" s="2">
        <v>742453.99</v>
      </c>
      <c r="K124" s="347"/>
      <c r="L124" s="1" t="s">
        <v>1159</v>
      </c>
      <c r="M124" s="11" t="b">
        <f t="shared" si="51"/>
        <v>1</v>
      </c>
    </row>
    <row r="125" spans="1:13" ht="12.6">
      <c r="A125" s="206">
        <f t="shared" ref="A125:A127" si="86">VALUE(MID(C125,11,4))</f>
        <v>6001</v>
      </c>
      <c r="B125" s="207">
        <f t="shared" ref="B125:B127" si="87">VALUE(MID(C125,16,4))</f>
        <v>0</v>
      </c>
      <c r="C125" s="164" t="s">
        <v>1356</v>
      </c>
      <c r="D125" s="165">
        <v>105000</v>
      </c>
      <c r="E125" s="165">
        <v>47308</v>
      </c>
      <c r="F125" s="165">
        <v>49996</v>
      </c>
      <c r="G125" s="740">
        <f>SUM(G126:G127)</f>
        <v>152308</v>
      </c>
      <c r="H125" s="753"/>
      <c r="I125" s="575"/>
      <c r="J125" s="2">
        <v>152308</v>
      </c>
      <c r="K125" s="347"/>
      <c r="L125" s="1" t="s">
        <v>1356</v>
      </c>
      <c r="M125" s="11" t="b">
        <f t="shared" si="51"/>
        <v>1</v>
      </c>
    </row>
    <row r="126" spans="1:13" ht="12.6">
      <c r="A126" s="206">
        <f t="shared" ref="A126" si="88">VALUE(MID(C126,11,4))</f>
        <v>6001</v>
      </c>
      <c r="B126" s="207">
        <f t="shared" ref="B126" si="89">VALUE(MID(C126,16,4))</f>
        <v>2152</v>
      </c>
      <c r="C126" s="164" t="s">
        <v>1898</v>
      </c>
      <c r="D126" s="165">
        <v>0</v>
      </c>
      <c r="E126" s="165">
        <v>49996</v>
      </c>
      <c r="F126" s="165">
        <v>49996</v>
      </c>
      <c r="G126" s="165">
        <f t="shared" ref="G126:G127" si="90">+D126+E126</f>
        <v>49996</v>
      </c>
      <c r="H126" s="753"/>
      <c r="I126" s="575"/>
      <c r="J126" s="2">
        <v>49996</v>
      </c>
      <c r="K126" s="347"/>
      <c r="L126" s="1" t="s">
        <v>1898</v>
      </c>
      <c r="M126" s="11" t="b">
        <f t="shared" si="51"/>
        <v>1</v>
      </c>
    </row>
    <row r="127" spans="1:13" ht="12.6">
      <c r="A127" s="206">
        <f t="shared" si="86"/>
        <v>6001</v>
      </c>
      <c r="B127" s="207">
        <f t="shared" si="87"/>
        <v>3611</v>
      </c>
      <c r="C127" s="164" t="s">
        <v>1357</v>
      </c>
      <c r="D127" s="165">
        <v>105000</v>
      </c>
      <c r="E127" s="165">
        <v>-2688</v>
      </c>
      <c r="F127" s="165">
        <v>0</v>
      </c>
      <c r="G127" s="165">
        <f t="shared" si="90"/>
        <v>102312</v>
      </c>
      <c r="H127" s="753"/>
      <c r="I127" s="575"/>
      <c r="J127" s="2">
        <v>102312</v>
      </c>
      <c r="K127" s="347"/>
      <c r="L127" s="1" t="s">
        <v>1357</v>
      </c>
      <c r="M127" s="11" t="b">
        <f t="shared" si="51"/>
        <v>1</v>
      </c>
    </row>
    <row r="128" spans="1:13" ht="12.6">
      <c r="A128" s="206">
        <f t="shared" si="76"/>
        <v>6002</v>
      </c>
      <c r="B128" s="207">
        <f t="shared" si="77"/>
        <v>0</v>
      </c>
      <c r="C128" s="739" t="s">
        <v>1358</v>
      </c>
      <c r="D128" s="165">
        <v>7000</v>
      </c>
      <c r="E128" s="165">
        <v>0</v>
      </c>
      <c r="F128" s="165">
        <v>0</v>
      </c>
      <c r="G128" s="740">
        <f>SUM(G129:G130)</f>
        <v>7000</v>
      </c>
      <c r="H128" s="574"/>
      <c r="I128" s="575"/>
      <c r="J128" s="2">
        <v>7000</v>
      </c>
      <c r="K128" s="347"/>
      <c r="L128" s="1" t="s">
        <v>1358</v>
      </c>
      <c r="M128" s="11" t="b">
        <f t="shared" si="51"/>
        <v>1</v>
      </c>
    </row>
    <row r="129" spans="1:13" ht="12.6">
      <c r="A129" s="206">
        <f t="shared" si="76"/>
        <v>6002</v>
      </c>
      <c r="B129" s="207">
        <f t="shared" si="77"/>
        <v>3341</v>
      </c>
      <c r="C129" s="164" t="s">
        <v>1662</v>
      </c>
      <c r="D129" s="165">
        <v>0</v>
      </c>
      <c r="E129" s="165">
        <v>0</v>
      </c>
      <c r="F129" s="165">
        <v>0</v>
      </c>
      <c r="G129" s="165">
        <f t="shared" si="44"/>
        <v>0</v>
      </c>
      <c r="H129" s="574"/>
      <c r="I129" s="575"/>
      <c r="J129" s="2">
        <v>0</v>
      </c>
      <c r="K129" s="347"/>
      <c r="L129" s="1" t="s">
        <v>1662</v>
      </c>
      <c r="M129" s="11" t="b">
        <f t="shared" si="51"/>
        <v>1</v>
      </c>
    </row>
    <row r="130" spans="1:13" ht="12.6">
      <c r="A130" s="206">
        <f t="shared" ref="A130" si="91">VALUE(MID(C130,11,4))</f>
        <v>6002</v>
      </c>
      <c r="B130" s="207">
        <f t="shared" ref="B130" si="92">VALUE(MID(C130,16,4))</f>
        <v>3391</v>
      </c>
      <c r="C130" s="164" t="s">
        <v>1870</v>
      </c>
      <c r="D130" s="165">
        <v>7000</v>
      </c>
      <c r="E130" s="165">
        <v>0</v>
      </c>
      <c r="F130" s="165">
        <v>0</v>
      </c>
      <c r="G130" s="165">
        <f t="shared" si="44"/>
        <v>7000</v>
      </c>
      <c r="H130" s="574"/>
      <c r="I130" s="575"/>
      <c r="J130" s="2">
        <v>7000</v>
      </c>
      <c r="K130" s="347"/>
      <c r="L130" s="1" t="s">
        <v>1870</v>
      </c>
      <c r="M130" s="11" t="b">
        <f t="shared" si="51"/>
        <v>1</v>
      </c>
    </row>
    <row r="131" spans="1:13" ht="12.6">
      <c r="A131" s="206">
        <f t="shared" si="76"/>
        <v>6003</v>
      </c>
      <c r="B131" s="207">
        <f t="shared" si="77"/>
        <v>0</v>
      </c>
      <c r="C131" s="739" t="s">
        <v>1663</v>
      </c>
      <c r="D131" s="165">
        <v>73200</v>
      </c>
      <c r="E131" s="165">
        <v>-6650.1</v>
      </c>
      <c r="F131" s="165">
        <v>43349.9</v>
      </c>
      <c r="G131" s="740">
        <f>SUM(G132:G133)</f>
        <v>66549.899999999994</v>
      </c>
      <c r="H131" s="574"/>
      <c r="I131" s="575"/>
      <c r="J131" s="2">
        <v>66549.899999999994</v>
      </c>
      <c r="K131" s="347"/>
      <c r="L131" s="1" t="s">
        <v>1663</v>
      </c>
      <c r="M131" s="11" t="b">
        <f t="shared" ref="M131:M159" si="93">L131=C131</f>
        <v>1</v>
      </c>
    </row>
    <row r="132" spans="1:13" ht="12.6">
      <c r="A132" s="206">
        <f t="shared" ref="A132" si="94">VALUE(MID(C132,11,4))</f>
        <v>6003</v>
      </c>
      <c r="B132" s="207">
        <f t="shared" ref="B132" si="95">VALUE(MID(C132,16,4))</f>
        <v>3821</v>
      </c>
      <c r="C132" s="164" t="s">
        <v>1762</v>
      </c>
      <c r="D132" s="165">
        <v>23200</v>
      </c>
      <c r="E132" s="165">
        <v>0</v>
      </c>
      <c r="F132" s="165">
        <v>0</v>
      </c>
      <c r="G132" s="165">
        <f t="shared" si="44"/>
        <v>23200</v>
      </c>
      <c r="H132" s="574"/>
      <c r="I132" s="575"/>
      <c r="J132" s="2">
        <v>23200</v>
      </c>
      <c r="K132" s="347"/>
      <c r="L132" s="1" t="s">
        <v>1762</v>
      </c>
      <c r="M132" s="11" t="b">
        <f t="shared" si="93"/>
        <v>1</v>
      </c>
    </row>
    <row r="133" spans="1:13" ht="12.6">
      <c r="A133" s="206">
        <f t="shared" si="76"/>
        <v>6003</v>
      </c>
      <c r="B133" s="207">
        <f t="shared" si="77"/>
        <v>4411</v>
      </c>
      <c r="C133" s="164" t="s">
        <v>1664</v>
      </c>
      <c r="D133" s="165">
        <v>50000</v>
      </c>
      <c r="E133" s="165">
        <v>-6650.1</v>
      </c>
      <c r="F133" s="165">
        <v>43349.9</v>
      </c>
      <c r="G133" s="165">
        <f t="shared" si="44"/>
        <v>43349.9</v>
      </c>
      <c r="H133" s="574"/>
      <c r="I133" s="575"/>
      <c r="J133" s="2">
        <v>43349.9</v>
      </c>
      <c r="K133" s="347"/>
      <c r="L133" s="1" t="s">
        <v>1664</v>
      </c>
      <c r="M133" s="11" t="b">
        <f t="shared" si="93"/>
        <v>1</v>
      </c>
    </row>
    <row r="134" spans="1:13" ht="12.6">
      <c r="A134" s="206">
        <f t="shared" si="76"/>
        <v>6004</v>
      </c>
      <c r="B134" s="207">
        <f t="shared" si="77"/>
        <v>0</v>
      </c>
      <c r="C134" s="739" t="s">
        <v>1665</v>
      </c>
      <c r="D134" s="165">
        <v>93672</v>
      </c>
      <c r="E134" s="165">
        <v>226995.06</v>
      </c>
      <c r="F134" s="165">
        <v>245848.66</v>
      </c>
      <c r="G134" s="740">
        <f>SUM(G135:G136)</f>
        <v>320667.06</v>
      </c>
      <c r="H134" s="574"/>
      <c r="I134" s="575"/>
      <c r="J134" s="2">
        <v>320667.06</v>
      </c>
      <c r="K134" s="347"/>
      <c r="L134" s="1" t="s">
        <v>1665</v>
      </c>
      <c r="M134" s="11" t="b">
        <f t="shared" si="93"/>
        <v>1</v>
      </c>
    </row>
    <row r="135" spans="1:13" ht="12.6">
      <c r="A135" s="206">
        <f t="shared" si="76"/>
        <v>6004</v>
      </c>
      <c r="B135" s="207">
        <f t="shared" si="77"/>
        <v>3351</v>
      </c>
      <c r="C135" s="164" t="s">
        <v>1666</v>
      </c>
      <c r="D135" s="165">
        <v>48672</v>
      </c>
      <c r="E135" s="165">
        <v>0</v>
      </c>
      <c r="F135" s="165">
        <v>0</v>
      </c>
      <c r="G135" s="165">
        <f t="shared" si="44"/>
        <v>48672</v>
      </c>
      <c r="H135" s="574"/>
      <c r="I135" s="575"/>
      <c r="J135" s="2">
        <v>48672</v>
      </c>
      <c r="K135" s="347"/>
      <c r="L135" s="1" t="s">
        <v>1666</v>
      </c>
      <c r="M135" s="11" t="b">
        <f t="shared" si="93"/>
        <v>1</v>
      </c>
    </row>
    <row r="136" spans="1:13" ht="12.6">
      <c r="A136" s="206">
        <f t="shared" ref="A136" si="96">VALUE(MID(C136,11,4))</f>
        <v>6004</v>
      </c>
      <c r="B136" s="207">
        <f t="shared" ref="B136" si="97">VALUE(MID(C136,16,4))</f>
        <v>3362</v>
      </c>
      <c r="C136" s="164" t="s">
        <v>1667</v>
      </c>
      <c r="D136" s="165">
        <v>45000</v>
      </c>
      <c r="E136" s="165">
        <v>226995.06</v>
      </c>
      <c r="F136" s="165">
        <v>245848.66</v>
      </c>
      <c r="G136" s="165">
        <f t="shared" si="44"/>
        <v>271995.06</v>
      </c>
      <c r="H136" s="574"/>
      <c r="I136" s="575"/>
      <c r="J136" s="2">
        <v>271995.06</v>
      </c>
      <c r="K136" s="347"/>
      <c r="L136" s="1" t="s">
        <v>1667</v>
      </c>
      <c r="M136" s="11" t="b">
        <f t="shared" si="93"/>
        <v>1</v>
      </c>
    </row>
    <row r="137" spans="1:13" ht="12.6">
      <c r="A137" s="206">
        <f t="shared" ref="A137:A139" si="98">VALUE(MID(C137,11,4))</f>
        <v>6005</v>
      </c>
      <c r="B137" s="207">
        <f t="shared" ref="B137:B139" si="99">VALUE(MID(C137,16,4))</f>
        <v>0</v>
      </c>
      <c r="C137" s="739" t="s">
        <v>1668</v>
      </c>
      <c r="D137" s="165">
        <v>198429.04</v>
      </c>
      <c r="E137" s="165">
        <v>-2500.0100000000002</v>
      </c>
      <c r="F137" s="165">
        <v>18000</v>
      </c>
      <c r="G137" s="740">
        <f>SUM(G138:G142)</f>
        <v>195929.03000000003</v>
      </c>
      <c r="H137" s="574"/>
      <c r="I137" s="575"/>
      <c r="J137" s="2">
        <v>195929.03000000003</v>
      </c>
      <c r="K137" s="347"/>
      <c r="L137" s="1" t="s">
        <v>1668</v>
      </c>
      <c r="M137" s="11" t="b">
        <f t="shared" si="93"/>
        <v>1</v>
      </c>
    </row>
    <row r="138" spans="1:13" ht="12.6">
      <c r="A138" s="206">
        <f t="shared" si="98"/>
        <v>6005</v>
      </c>
      <c r="B138" s="207">
        <f t="shared" si="99"/>
        <v>3341</v>
      </c>
      <c r="C138" s="164" t="s">
        <v>1669</v>
      </c>
      <c r="D138" s="165">
        <v>113399.04000000001</v>
      </c>
      <c r="E138" s="165">
        <v>-0.01</v>
      </c>
      <c r="F138" s="165">
        <v>10000</v>
      </c>
      <c r="G138" s="165">
        <f>+D138+E138</f>
        <v>113399.03000000001</v>
      </c>
      <c r="H138" s="574"/>
      <c r="I138" s="575"/>
      <c r="J138" s="2">
        <v>113399.03000000001</v>
      </c>
      <c r="K138" s="347"/>
      <c r="L138" s="1" t="s">
        <v>1669</v>
      </c>
      <c r="M138" s="11" t="b">
        <f t="shared" si="93"/>
        <v>1</v>
      </c>
    </row>
    <row r="139" spans="1:13" ht="12.6">
      <c r="A139" s="206">
        <f t="shared" si="98"/>
        <v>6005</v>
      </c>
      <c r="B139" s="207">
        <f t="shared" si="99"/>
        <v>3351</v>
      </c>
      <c r="C139" s="164" t="s">
        <v>1359</v>
      </c>
      <c r="D139" s="165">
        <v>0</v>
      </c>
      <c r="E139" s="165">
        <v>0</v>
      </c>
      <c r="F139" s="165">
        <v>0</v>
      </c>
      <c r="G139" s="165">
        <f>+D139+E139</f>
        <v>0</v>
      </c>
      <c r="H139" s="574"/>
      <c r="I139" s="575"/>
      <c r="J139" s="2">
        <v>0</v>
      </c>
      <c r="K139" s="347"/>
      <c r="L139" s="1" t="s">
        <v>1359</v>
      </c>
      <c r="M139" s="11" t="b">
        <f t="shared" si="93"/>
        <v>1</v>
      </c>
    </row>
    <row r="140" spans="1:13" ht="12.6">
      <c r="A140" s="206">
        <f t="shared" ref="A140" si="100">VALUE(MID(C140,11,4))</f>
        <v>6005</v>
      </c>
      <c r="B140" s="207">
        <f t="shared" ref="B140" si="101">VALUE(MID(C140,16,4))</f>
        <v>3362</v>
      </c>
      <c r="C140" s="164" t="s">
        <v>1360</v>
      </c>
      <c r="D140" s="165">
        <v>32360</v>
      </c>
      <c r="E140" s="165">
        <v>0</v>
      </c>
      <c r="F140" s="165">
        <v>8000</v>
      </c>
      <c r="G140" s="165">
        <f>+D140+E140</f>
        <v>32360</v>
      </c>
      <c r="H140" s="574"/>
      <c r="I140" s="575"/>
      <c r="J140" s="2">
        <v>32360</v>
      </c>
      <c r="K140" s="347"/>
      <c r="L140" s="1" t="s">
        <v>1360</v>
      </c>
      <c r="M140" s="11" t="b">
        <f t="shared" si="93"/>
        <v>1</v>
      </c>
    </row>
    <row r="141" spans="1:13" ht="12.6">
      <c r="A141" s="206">
        <f t="shared" ref="A141" si="102">VALUE(MID(C141,11,4))</f>
        <v>6005</v>
      </c>
      <c r="B141" s="207">
        <f t="shared" ref="B141" si="103">VALUE(MID(C141,16,4))</f>
        <v>3391</v>
      </c>
      <c r="C141" s="164" t="s">
        <v>1763</v>
      </c>
      <c r="D141" s="165">
        <v>12800</v>
      </c>
      <c r="E141" s="165">
        <v>0</v>
      </c>
      <c r="F141" s="165">
        <v>0</v>
      </c>
      <c r="G141" s="165">
        <f>+D141+E141</f>
        <v>12800</v>
      </c>
      <c r="H141" s="574"/>
      <c r="I141" s="575"/>
      <c r="J141" s="2">
        <v>12800</v>
      </c>
      <c r="K141" s="347"/>
      <c r="L141" s="1" t="s">
        <v>1763</v>
      </c>
      <c r="M141" s="11" t="b">
        <f t="shared" si="93"/>
        <v>1</v>
      </c>
    </row>
    <row r="142" spans="1:13" ht="12.6">
      <c r="A142" s="206">
        <f t="shared" ref="A142" si="104">VALUE(MID(C142,11,4))</f>
        <v>6005</v>
      </c>
      <c r="B142" s="207">
        <f t="shared" ref="B142" si="105">VALUE(MID(C142,16,4))</f>
        <v>3831</v>
      </c>
      <c r="C142" s="164" t="s">
        <v>1790</v>
      </c>
      <c r="D142" s="165">
        <v>39870</v>
      </c>
      <c r="E142" s="165">
        <v>-2500</v>
      </c>
      <c r="F142" s="165">
        <v>0</v>
      </c>
      <c r="G142" s="165">
        <f>+D142+E142</f>
        <v>37370</v>
      </c>
      <c r="H142" s="574"/>
      <c r="I142" s="575"/>
      <c r="J142" s="2">
        <v>37370</v>
      </c>
      <c r="K142" s="347"/>
      <c r="L142" s="1" t="s">
        <v>1790</v>
      </c>
      <c r="M142" s="11" t="b">
        <f t="shared" si="93"/>
        <v>1</v>
      </c>
    </row>
    <row r="143" spans="1:13" ht="12.6">
      <c r="A143" s="206">
        <f t="shared" ref="A143:A149" si="106">VALUE(MID(C143,11,4))</f>
        <v>0</v>
      </c>
      <c r="B143" s="207">
        <f t="shared" ref="B143:B149" si="107">VALUE(MID(C143,16,4))</f>
        <v>0</v>
      </c>
      <c r="C143" s="637" t="s">
        <v>1361</v>
      </c>
      <c r="D143" s="638">
        <v>1302930.8</v>
      </c>
      <c r="E143" s="638">
        <v>180456.2</v>
      </c>
      <c r="F143" s="638">
        <v>429240.4</v>
      </c>
      <c r="G143" s="638">
        <f>+G144+G148+G151</f>
        <v>1483387</v>
      </c>
      <c r="H143" s="574"/>
      <c r="I143" s="575"/>
      <c r="J143" s="2">
        <v>1483387</v>
      </c>
      <c r="K143" s="347"/>
      <c r="L143" s="1" t="s">
        <v>1361</v>
      </c>
      <c r="M143" s="11" t="b">
        <f t="shared" si="93"/>
        <v>1</v>
      </c>
    </row>
    <row r="144" spans="1:13" ht="12.6">
      <c r="A144" s="206">
        <f t="shared" si="106"/>
        <v>7001</v>
      </c>
      <c r="B144" s="207">
        <f t="shared" si="107"/>
        <v>0</v>
      </c>
      <c r="C144" s="739" t="s">
        <v>1362</v>
      </c>
      <c r="D144" s="165">
        <v>186000</v>
      </c>
      <c r="E144" s="165">
        <v>0</v>
      </c>
      <c r="F144" s="165">
        <v>56000</v>
      </c>
      <c r="G144" s="740">
        <f>SUM(G145:G147)</f>
        <v>186000</v>
      </c>
      <c r="H144" s="574"/>
      <c r="I144" s="575"/>
      <c r="J144" s="2">
        <v>186000</v>
      </c>
      <c r="K144" s="347"/>
      <c r="L144" s="1" t="s">
        <v>1362</v>
      </c>
      <c r="M144" s="11" t="b">
        <f t="shared" si="93"/>
        <v>1</v>
      </c>
    </row>
    <row r="145" spans="1:13" ht="12.6">
      <c r="A145" s="206">
        <f t="shared" ref="A145" si="108">VALUE(MID(C145,11,4))</f>
        <v>7001</v>
      </c>
      <c r="B145" s="207">
        <f t="shared" ref="B145" si="109">VALUE(MID(C145,16,4))</f>
        <v>3341</v>
      </c>
      <c r="C145" s="164" t="s">
        <v>1846</v>
      </c>
      <c r="D145" s="165">
        <v>100000</v>
      </c>
      <c r="E145" s="165">
        <v>0</v>
      </c>
      <c r="F145" s="165">
        <v>0</v>
      </c>
      <c r="G145" s="165">
        <f t="shared" ref="G145:G154" si="110">+D145+E145</f>
        <v>100000</v>
      </c>
      <c r="H145" s="574"/>
      <c r="I145" s="575"/>
      <c r="J145" s="2">
        <v>100000</v>
      </c>
      <c r="K145" s="347"/>
      <c r="L145" s="1" t="s">
        <v>1846</v>
      </c>
      <c r="M145" s="11" t="b">
        <f t="shared" si="93"/>
        <v>1</v>
      </c>
    </row>
    <row r="146" spans="1:13" ht="12.6">
      <c r="A146" s="206">
        <f t="shared" si="106"/>
        <v>7001</v>
      </c>
      <c r="B146" s="207">
        <f t="shared" si="107"/>
        <v>3362</v>
      </c>
      <c r="C146" s="164" t="s">
        <v>1497</v>
      </c>
      <c r="D146" s="165">
        <v>56000</v>
      </c>
      <c r="E146" s="165">
        <v>0</v>
      </c>
      <c r="F146" s="165">
        <v>56000</v>
      </c>
      <c r="G146" s="165">
        <f t="shared" si="110"/>
        <v>56000</v>
      </c>
      <c r="H146" s="551"/>
      <c r="I146" s="575"/>
      <c r="J146" s="2">
        <v>56000</v>
      </c>
      <c r="K146" s="347"/>
      <c r="L146" s="1" t="s">
        <v>1497</v>
      </c>
      <c r="M146" s="11" t="b">
        <f t="shared" si="93"/>
        <v>1</v>
      </c>
    </row>
    <row r="147" spans="1:13" ht="12.6">
      <c r="A147" s="206">
        <f t="shared" ref="A147" si="111">VALUE(MID(C147,11,4))</f>
        <v>7001</v>
      </c>
      <c r="B147" s="207">
        <f t="shared" ref="B147" si="112">VALUE(MID(C147,16,4))</f>
        <v>4411</v>
      </c>
      <c r="C147" s="164" t="s">
        <v>1512</v>
      </c>
      <c r="D147" s="165">
        <v>30000</v>
      </c>
      <c r="E147" s="165">
        <v>0</v>
      </c>
      <c r="F147" s="165">
        <v>0</v>
      </c>
      <c r="G147" s="165">
        <f t="shared" si="110"/>
        <v>30000</v>
      </c>
      <c r="H147" s="551"/>
      <c r="I147" s="575"/>
      <c r="J147" s="2">
        <v>30000</v>
      </c>
      <c r="K147" s="347"/>
      <c r="L147" s="1" t="s">
        <v>1512</v>
      </c>
      <c r="M147" s="11" t="b">
        <f t="shared" si="93"/>
        <v>1</v>
      </c>
    </row>
    <row r="148" spans="1:13" ht="12.6">
      <c r="A148" s="206">
        <f t="shared" si="106"/>
        <v>7002</v>
      </c>
      <c r="B148" s="207">
        <f t="shared" si="107"/>
        <v>0</v>
      </c>
      <c r="C148" s="739" t="s">
        <v>1363</v>
      </c>
      <c r="D148" s="165">
        <v>393392</v>
      </c>
      <c r="E148" s="165">
        <v>29152</v>
      </c>
      <c r="F148" s="165">
        <v>45312</v>
      </c>
      <c r="G148" s="740">
        <f>SUM(G149:G150)</f>
        <v>422544</v>
      </c>
      <c r="H148" s="551"/>
      <c r="I148" s="575"/>
      <c r="J148" s="2">
        <v>422544</v>
      </c>
      <c r="K148" s="347"/>
      <c r="L148" s="1" t="s">
        <v>1363</v>
      </c>
      <c r="M148" s="11" t="b">
        <f t="shared" si="93"/>
        <v>1</v>
      </c>
    </row>
    <row r="149" spans="1:13" ht="12.6">
      <c r="A149" s="206">
        <f t="shared" si="106"/>
        <v>7002</v>
      </c>
      <c r="B149" s="207">
        <f t="shared" si="107"/>
        <v>3391</v>
      </c>
      <c r="C149" s="164" t="s">
        <v>1364</v>
      </c>
      <c r="D149" s="165">
        <v>393392</v>
      </c>
      <c r="E149" s="165">
        <v>-848</v>
      </c>
      <c r="F149" s="165">
        <v>15312</v>
      </c>
      <c r="G149" s="165">
        <f t="shared" si="110"/>
        <v>392544</v>
      </c>
      <c r="H149" s="551"/>
      <c r="I149" s="575"/>
      <c r="J149" s="2">
        <v>392544</v>
      </c>
      <c r="K149" s="347"/>
      <c r="L149" s="1" t="s">
        <v>1364</v>
      </c>
      <c r="M149" s="11" t="b">
        <f t="shared" si="93"/>
        <v>1</v>
      </c>
    </row>
    <row r="150" spans="1:13" ht="12.6">
      <c r="A150" s="206">
        <f t="shared" ref="A150" si="113">VALUE(MID(C150,11,4))</f>
        <v>7002</v>
      </c>
      <c r="B150" s="207">
        <f t="shared" ref="B150" si="114">VALUE(MID(C150,16,4))</f>
        <v>4411</v>
      </c>
      <c r="C150" s="164" t="s">
        <v>1670</v>
      </c>
      <c r="D150" s="165">
        <v>0</v>
      </c>
      <c r="E150" s="165">
        <v>30000</v>
      </c>
      <c r="F150" s="165">
        <v>30000</v>
      </c>
      <c r="G150" s="165">
        <f t="shared" si="110"/>
        <v>30000</v>
      </c>
      <c r="H150" s="551"/>
      <c r="I150" s="575"/>
      <c r="J150" s="2">
        <v>30000</v>
      </c>
      <c r="K150" s="347"/>
      <c r="L150" s="1" t="s">
        <v>1670</v>
      </c>
      <c r="M150" s="11" t="b">
        <f t="shared" si="93"/>
        <v>1</v>
      </c>
    </row>
    <row r="151" spans="1:13" ht="12.6">
      <c r="A151" s="206">
        <f t="shared" ref="A151:A161" si="115">VALUE(MID(C151,11,4))</f>
        <v>7003</v>
      </c>
      <c r="B151" s="207">
        <f t="shared" ref="B151:B161" si="116">VALUE(MID(C151,16,4))</f>
        <v>0</v>
      </c>
      <c r="C151" s="739" t="s">
        <v>1365</v>
      </c>
      <c r="D151" s="165">
        <v>723538.8</v>
      </c>
      <c r="E151" s="165">
        <v>151304.20000000001</v>
      </c>
      <c r="F151" s="165">
        <v>327928.40000000002</v>
      </c>
      <c r="G151" s="740">
        <f>SUM(G152:G154)</f>
        <v>874843</v>
      </c>
      <c r="H151" s="551"/>
      <c r="I151" s="575"/>
      <c r="J151" s="2">
        <v>874843</v>
      </c>
      <c r="K151" s="347"/>
      <c r="L151" s="1" t="s">
        <v>1365</v>
      </c>
      <c r="M151" s="11" t="b">
        <f t="shared" si="93"/>
        <v>1</v>
      </c>
    </row>
    <row r="152" spans="1:13" ht="12.6">
      <c r="A152" s="206">
        <f t="shared" ref="A152:A153" si="117">VALUE(MID(C152,11,4))</f>
        <v>7003</v>
      </c>
      <c r="B152" s="207">
        <f t="shared" ref="B152:B153" si="118">VALUE(MID(C152,16,4))</f>
        <v>3362</v>
      </c>
      <c r="C152" s="164" t="s">
        <v>1671</v>
      </c>
      <c r="D152" s="165">
        <v>122496</v>
      </c>
      <c r="E152" s="165">
        <v>0</v>
      </c>
      <c r="F152" s="165">
        <v>0</v>
      </c>
      <c r="G152" s="165">
        <f t="shared" si="110"/>
        <v>122496</v>
      </c>
      <c r="H152" s="1067"/>
      <c r="I152" s="575"/>
      <c r="J152" s="754">
        <v>122496</v>
      </c>
      <c r="K152" s="347"/>
      <c r="L152" s="1" t="s">
        <v>1671</v>
      </c>
      <c r="M152" s="11" t="b">
        <f t="shared" si="93"/>
        <v>1</v>
      </c>
    </row>
    <row r="153" spans="1:13" ht="12.6">
      <c r="A153" s="206">
        <f t="shared" si="117"/>
        <v>7003</v>
      </c>
      <c r="B153" s="207">
        <f t="shared" si="118"/>
        <v>3391</v>
      </c>
      <c r="C153" s="164" t="s">
        <v>1672</v>
      </c>
      <c r="D153" s="165">
        <v>0</v>
      </c>
      <c r="E153" s="165">
        <v>0</v>
      </c>
      <c r="F153" s="165">
        <v>0</v>
      </c>
      <c r="G153" s="165">
        <f t="shared" si="110"/>
        <v>0</v>
      </c>
      <c r="H153" s="1067"/>
      <c r="I153" s="575"/>
      <c r="J153" s="754">
        <v>0</v>
      </c>
      <c r="K153" s="347"/>
      <c r="L153" s="1" t="s">
        <v>1672</v>
      </c>
      <c r="M153" s="11" t="b">
        <f t="shared" si="93"/>
        <v>1</v>
      </c>
    </row>
    <row r="154" spans="1:13" ht="12.9">
      <c r="A154" s="206">
        <f t="shared" si="115"/>
        <v>7003</v>
      </c>
      <c r="B154" s="207">
        <f t="shared" si="116"/>
        <v>3831</v>
      </c>
      <c r="C154" s="164" t="s">
        <v>1366</v>
      </c>
      <c r="D154" s="165">
        <v>601042.80000000005</v>
      </c>
      <c r="E154" s="165">
        <v>151304.20000000001</v>
      </c>
      <c r="F154" s="165">
        <v>327928.40000000002</v>
      </c>
      <c r="G154" s="165">
        <f t="shared" si="110"/>
        <v>752347</v>
      </c>
      <c r="H154" s="578"/>
      <c r="I154" s="575"/>
      <c r="J154" s="2">
        <v>752347</v>
      </c>
      <c r="K154" s="347"/>
      <c r="L154" s="1" t="s">
        <v>1366</v>
      </c>
      <c r="M154" s="11" t="b">
        <f t="shared" si="93"/>
        <v>1</v>
      </c>
    </row>
    <row r="155" spans="1:13" ht="12.9">
      <c r="A155" s="206">
        <f t="shared" si="115"/>
        <v>0</v>
      </c>
      <c r="B155" s="207">
        <f t="shared" si="116"/>
        <v>0</v>
      </c>
      <c r="C155" s="637" t="s">
        <v>870</v>
      </c>
      <c r="D155" s="638">
        <v>870000</v>
      </c>
      <c r="E155" s="638">
        <v>16530</v>
      </c>
      <c r="F155" s="638">
        <v>886530</v>
      </c>
      <c r="G155" s="638">
        <f>+G156</f>
        <v>886530</v>
      </c>
      <c r="H155" s="578"/>
      <c r="I155" s="575"/>
      <c r="J155" s="2">
        <v>886530</v>
      </c>
      <c r="K155" s="347"/>
      <c r="L155" s="1" t="s">
        <v>870</v>
      </c>
      <c r="M155" s="11" t="b">
        <f t="shared" si="93"/>
        <v>1</v>
      </c>
    </row>
    <row r="156" spans="1:13" ht="12.9">
      <c r="A156" s="206">
        <f t="shared" si="115"/>
        <v>8001</v>
      </c>
      <c r="B156" s="207">
        <f t="shared" si="116"/>
        <v>0</v>
      </c>
      <c r="C156" s="739" t="s">
        <v>871</v>
      </c>
      <c r="D156" s="165">
        <v>870000</v>
      </c>
      <c r="E156" s="165">
        <v>16530</v>
      </c>
      <c r="F156" s="165">
        <v>886530</v>
      </c>
      <c r="G156" s="740">
        <f>SUM(G157:G159)</f>
        <v>886530</v>
      </c>
      <c r="H156" s="578"/>
      <c r="I156" s="575"/>
      <c r="J156" s="2">
        <v>886530</v>
      </c>
      <c r="K156" s="347"/>
      <c r="L156" s="1" t="s">
        <v>871</v>
      </c>
      <c r="M156" s="11" t="b">
        <f t="shared" si="93"/>
        <v>1</v>
      </c>
    </row>
    <row r="157" spans="1:13" ht="12.6">
      <c r="A157" s="206">
        <f t="shared" si="115"/>
        <v>8001</v>
      </c>
      <c r="B157" s="207">
        <f t="shared" si="116"/>
        <v>3362</v>
      </c>
      <c r="C157" s="164" t="s">
        <v>1673</v>
      </c>
      <c r="D157" s="165">
        <v>0</v>
      </c>
      <c r="E157" s="165">
        <v>0</v>
      </c>
      <c r="F157" s="165">
        <v>0</v>
      </c>
      <c r="G157" s="165">
        <f t="shared" ref="G157:G158" si="119">+D157+E157</f>
        <v>0</v>
      </c>
      <c r="H157" s="551"/>
      <c r="I157" s="575"/>
      <c r="J157" s="2">
        <v>0</v>
      </c>
      <c r="K157" s="347"/>
      <c r="L157" s="1" t="s">
        <v>1673</v>
      </c>
      <c r="M157" s="11" t="b">
        <f t="shared" si="93"/>
        <v>1</v>
      </c>
    </row>
    <row r="158" spans="1:13" ht="12.6">
      <c r="A158" s="206">
        <f t="shared" si="115"/>
        <v>8001</v>
      </c>
      <c r="B158" s="207">
        <f t="shared" si="116"/>
        <v>3831</v>
      </c>
      <c r="C158" s="352" t="s">
        <v>181</v>
      </c>
      <c r="D158" s="165">
        <v>0</v>
      </c>
      <c r="E158" s="165">
        <v>16530</v>
      </c>
      <c r="F158" s="165">
        <v>16530</v>
      </c>
      <c r="G158" s="165">
        <f t="shared" si="119"/>
        <v>16530</v>
      </c>
      <c r="H158" s="551"/>
      <c r="I158" s="575"/>
      <c r="J158" s="2">
        <v>16530</v>
      </c>
      <c r="K158" s="347"/>
      <c r="L158" s="1" t="s">
        <v>181</v>
      </c>
      <c r="M158" s="11" t="b">
        <f t="shared" si="93"/>
        <v>1</v>
      </c>
    </row>
    <row r="159" spans="1:13" ht="12.6">
      <c r="A159" s="206">
        <f t="shared" ref="A159" si="120">VALUE(MID(C159,11,4))</f>
        <v>8001</v>
      </c>
      <c r="B159" s="207">
        <f t="shared" ref="B159" si="121">VALUE(MID(C159,16,4))</f>
        <v>5911</v>
      </c>
      <c r="C159" s="352" t="s">
        <v>1674</v>
      </c>
      <c r="D159" s="165">
        <v>870000</v>
      </c>
      <c r="E159" s="165">
        <v>0</v>
      </c>
      <c r="F159" s="165">
        <v>870000</v>
      </c>
      <c r="G159" s="165">
        <f t="shared" ref="G159" si="122">+D159+E159</f>
        <v>870000</v>
      </c>
      <c r="H159" s="551"/>
      <c r="I159" s="575"/>
      <c r="J159" s="2">
        <v>870000</v>
      </c>
      <c r="K159" s="347"/>
      <c r="L159" s="1" t="s">
        <v>1674</v>
      </c>
      <c r="M159" s="11" t="b">
        <f t="shared" si="93"/>
        <v>1</v>
      </c>
    </row>
    <row r="160" spans="1:13" ht="12.6">
      <c r="A160" s="206" t="e">
        <f t="shared" si="115"/>
        <v>#VALUE!</v>
      </c>
      <c r="B160" s="207" t="e">
        <f t="shared" si="116"/>
        <v>#VALUE!</v>
      </c>
      <c r="C160" s="737" t="s">
        <v>2</v>
      </c>
      <c r="D160" s="167">
        <v>142158577.58000001</v>
      </c>
      <c r="E160" s="167">
        <v>6002924.25</v>
      </c>
      <c r="F160" s="167">
        <v>37135748.020000003</v>
      </c>
      <c r="G160" s="167">
        <f>+D160+E160</f>
        <v>148161501.83000001</v>
      </c>
      <c r="H160" s="551"/>
      <c r="I160" s="575"/>
      <c r="J160" s="2">
        <v>148161501.83000001</v>
      </c>
      <c r="K160" s="347"/>
      <c r="L160" s="1"/>
    </row>
    <row r="161" spans="1:12" ht="12.6">
      <c r="A161" s="206" t="e">
        <f t="shared" si="115"/>
        <v>#VALUE!</v>
      </c>
      <c r="B161" s="207" t="e">
        <f t="shared" si="116"/>
        <v>#VALUE!</v>
      </c>
      <c r="C161" s="164"/>
      <c r="D161" s="165"/>
      <c r="E161" s="165"/>
      <c r="F161" s="165"/>
      <c r="G161" s="165"/>
      <c r="H161" s="551"/>
      <c r="I161" s="575"/>
      <c r="J161" s="2"/>
      <c r="K161" s="347"/>
      <c r="L161" s="1"/>
    </row>
    <row r="162" spans="1:12" ht="12.6">
      <c r="A162" s="206" t="e">
        <f t="shared" ref="A162:A225" si="123">VALUE(MID(C162,11,4))</f>
        <v>#VALUE!</v>
      </c>
      <c r="B162" s="207" t="e">
        <f t="shared" ref="B162:B225" si="124">VALUE(MID(C162,16,4))</f>
        <v>#VALUE!</v>
      </c>
      <c r="C162" s="164"/>
      <c r="D162" s="165"/>
      <c r="E162" s="165"/>
      <c r="F162" s="165"/>
      <c r="G162" s="644"/>
      <c r="H162" s="551"/>
      <c r="I162" s="575"/>
      <c r="J162" s="2"/>
      <c r="K162" s="347"/>
      <c r="L162" s="1"/>
    </row>
    <row r="163" spans="1:12" ht="12.9">
      <c r="A163" s="206" t="e">
        <f t="shared" si="123"/>
        <v>#VALUE!</v>
      </c>
      <c r="B163" s="207" t="e">
        <f t="shared" si="124"/>
        <v>#VALUE!</v>
      </c>
      <c r="C163" s="252"/>
      <c r="D163" s="129"/>
      <c r="E163" s="165"/>
      <c r="F163" s="165"/>
      <c r="G163" s="642"/>
      <c r="H163" s="578"/>
      <c r="I163" s="575"/>
      <c r="J163" s="2"/>
      <c r="K163" s="347"/>
      <c r="L163" s="1"/>
    </row>
    <row r="164" spans="1:12" ht="12.9">
      <c r="A164" s="206" t="e">
        <f t="shared" si="123"/>
        <v>#VALUE!</v>
      </c>
      <c r="B164" s="207" t="e">
        <f t="shared" si="124"/>
        <v>#VALUE!</v>
      </c>
      <c r="C164" s="641"/>
      <c r="D164" s="642"/>
      <c r="E164" s="642">
        <f>+'BC SIS'!E60</f>
        <v>6002924.25</v>
      </c>
      <c r="F164" s="642">
        <f>+Balanza!F65</f>
        <v>37135748.020000003</v>
      </c>
      <c r="G164" s="642">
        <f>+Balanza!G65</f>
        <v>148161501.83000001</v>
      </c>
      <c r="H164" s="578"/>
      <c r="I164" s="575"/>
      <c r="J164" s="2"/>
      <c r="K164" s="347"/>
      <c r="L164" s="1"/>
    </row>
    <row r="165" spans="1:12" ht="12.6">
      <c r="A165" s="206" t="e">
        <f t="shared" si="123"/>
        <v>#VALUE!</v>
      </c>
      <c r="B165" s="207" t="e">
        <f t="shared" si="124"/>
        <v>#VALUE!</v>
      </c>
      <c r="C165" s="641"/>
      <c r="D165" s="642"/>
      <c r="E165" s="642">
        <f>+E160-E164</f>
        <v>0</v>
      </c>
      <c r="F165" s="642">
        <f>+F160-F164</f>
        <v>0</v>
      </c>
      <c r="G165" s="642">
        <f>+G160-G164</f>
        <v>0</v>
      </c>
      <c r="H165" s="551"/>
      <c r="I165" s="575"/>
      <c r="J165" s="2"/>
      <c r="K165" s="347"/>
      <c r="L165" s="1"/>
    </row>
    <row r="166" spans="1:12" ht="12.6">
      <c r="A166" s="206" t="e">
        <f t="shared" si="123"/>
        <v>#VALUE!</v>
      </c>
      <c r="B166" s="207" t="e">
        <f t="shared" si="124"/>
        <v>#VALUE!</v>
      </c>
      <c r="C166" s="641"/>
      <c r="D166" s="642"/>
      <c r="E166" s="642"/>
      <c r="F166" s="642"/>
      <c r="G166" s="642"/>
      <c r="H166" s="551"/>
      <c r="I166" s="575"/>
      <c r="J166" s="2"/>
      <c r="K166" s="347"/>
      <c r="L166" s="1"/>
    </row>
    <row r="167" spans="1:12" ht="12.6">
      <c r="A167" s="206" t="e">
        <f t="shared" si="123"/>
        <v>#VALUE!</v>
      </c>
      <c r="B167" s="207" t="e">
        <f t="shared" si="124"/>
        <v>#VALUE!</v>
      </c>
      <c r="C167" s="641"/>
      <c r="D167" s="642"/>
      <c r="E167" s="642"/>
      <c r="F167" s="642"/>
      <c r="G167" s="642"/>
      <c r="H167" s="551"/>
      <c r="I167" s="575"/>
      <c r="J167" s="2"/>
      <c r="K167" s="347"/>
      <c r="L167" s="1"/>
    </row>
    <row r="168" spans="1:12" ht="12.6">
      <c r="A168" s="206" t="e">
        <f t="shared" si="123"/>
        <v>#VALUE!</v>
      </c>
      <c r="B168" s="207" t="e">
        <f t="shared" si="124"/>
        <v>#VALUE!</v>
      </c>
      <c r="C168" s="641"/>
      <c r="D168" s="642"/>
      <c r="E168" s="642"/>
      <c r="F168" s="642"/>
      <c r="G168" s="642"/>
      <c r="H168" s="551"/>
      <c r="I168" s="575"/>
      <c r="J168" s="171"/>
      <c r="K168" s="347"/>
      <c r="L168" s="1"/>
    </row>
    <row r="169" spans="1:12" ht="12.6">
      <c r="A169" s="206" t="e">
        <f t="shared" si="123"/>
        <v>#VALUE!</v>
      </c>
      <c r="B169" s="207" t="e">
        <f t="shared" si="124"/>
        <v>#VALUE!</v>
      </c>
      <c r="C169" s="641"/>
      <c r="D169" s="643"/>
      <c r="E169" s="642"/>
      <c r="F169" s="642"/>
      <c r="G169" s="642"/>
      <c r="H169" s="551"/>
      <c r="I169" s="575"/>
      <c r="J169" s="573"/>
      <c r="K169" s="347"/>
      <c r="L169" s="1"/>
    </row>
    <row r="170" spans="1:12" ht="12.9">
      <c r="A170" s="206" t="e">
        <f t="shared" si="123"/>
        <v>#VALUE!</v>
      </c>
      <c r="B170" s="207" t="e">
        <f t="shared" si="124"/>
        <v>#VALUE!</v>
      </c>
      <c r="C170" s="641"/>
      <c r="D170" s="642"/>
      <c r="E170" s="642"/>
      <c r="F170" s="642"/>
      <c r="G170" s="642"/>
      <c r="H170" s="578"/>
      <c r="I170" s="575"/>
      <c r="J170" s="573"/>
      <c r="K170" s="347"/>
      <c r="L170" s="1"/>
    </row>
    <row r="171" spans="1:12" ht="12.6">
      <c r="A171" s="206" t="e">
        <f t="shared" si="123"/>
        <v>#VALUE!</v>
      </c>
      <c r="B171" s="207" t="e">
        <f t="shared" si="124"/>
        <v>#VALUE!</v>
      </c>
      <c r="C171" s="641"/>
      <c r="D171" s="642"/>
      <c r="E171" s="642"/>
      <c r="F171" s="642"/>
      <c r="G171" s="644"/>
      <c r="H171" s="551"/>
      <c r="I171" s="575"/>
      <c r="J171" s="573"/>
      <c r="K171" s="347"/>
      <c r="L171" s="1"/>
    </row>
    <row r="172" spans="1:12" ht="12.6">
      <c r="A172" s="206" t="e">
        <f t="shared" si="123"/>
        <v>#VALUE!</v>
      </c>
      <c r="B172" s="207" t="e">
        <f t="shared" si="124"/>
        <v>#VALUE!</v>
      </c>
      <c r="C172" s="641"/>
      <c r="D172" s="644"/>
      <c r="E172" s="644"/>
      <c r="F172" s="644"/>
      <c r="G172" s="644"/>
      <c r="H172" s="551"/>
      <c r="I172" s="575"/>
      <c r="J172" s="573"/>
      <c r="K172" s="347"/>
      <c r="L172" s="1"/>
    </row>
    <row r="173" spans="1:12" ht="12.9">
      <c r="A173" s="206" t="e">
        <f t="shared" si="123"/>
        <v>#VALUE!</v>
      </c>
      <c r="B173" s="207" t="e">
        <f t="shared" si="124"/>
        <v>#VALUE!</v>
      </c>
      <c r="C173" s="641"/>
      <c r="D173" s="644"/>
      <c r="E173" s="644"/>
      <c r="F173" s="644"/>
      <c r="G173" s="644"/>
      <c r="H173" s="576"/>
      <c r="I173" s="579"/>
      <c r="J173" s="579"/>
      <c r="K173" s="347"/>
      <c r="L173" s="1"/>
    </row>
    <row r="174" spans="1:12" ht="12.9">
      <c r="A174" s="206" t="e">
        <f t="shared" si="123"/>
        <v>#VALUE!</v>
      </c>
      <c r="B174" s="207" t="e">
        <f t="shared" si="124"/>
        <v>#VALUE!</v>
      </c>
      <c r="C174" s="641"/>
      <c r="D174" s="644"/>
      <c r="E174" s="644"/>
      <c r="F174" s="644"/>
      <c r="G174" s="644"/>
      <c r="H174" s="580"/>
      <c r="I174" s="579"/>
      <c r="K174" s="347"/>
      <c r="L174" s="1"/>
    </row>
    <row r="175" spans="1:12" ht="12.9">
      <c r="A175" s="206" t="e">
        <f t="shared" si="123"/>
        <v>#VALUE!</v>
      </c>
      <c r="B175" s="207" t="e">
        <f t="shared" si="124"/>
        <v>#VALUE!</v>
      </c>
      <c r="C175" s="641"/>
      <c r="D175" s="644"/>
      <c r="E175" s="644"/>
      <c r="F175" s="644"/>
      <c r="G175" s="644"/>
      <c r="H175" s="544"/>
      <c r="I175" s="579"/>
      <c r="K175" s="347"/>
      <c r="L175" s="1"/>
    </row>
    <row r="176" spans="1:12" ht="12.9">
      <c r="A176" s="206" t="e">
        <f t="shared" si="123"/>
        <v>#VALUE!</v>
      </c>
      <c r="B176" s="207" t="e">
        <f t="shared" si="124"/>
        <v>#VALUE!</v>
      </c>
      <c r="C176" s="641"/>
      <c r="D176" s="644"/>
      <c r="E176" s="644"/>
      <c r="F176" s="644"/>
      <c r="G176" s="647"/>
      <c r="H176" s="578"/>
      <c r="I176" s="579"/>
      <c r="K176" s="347"/>
      <c r="L176" s="1"/>
    </row>
    <row r="177" spans="1:12" ht="12.9">
      <c r="A177" s="206" t="e">
        <f t="shared" si="123"/>
        <v>#VALUE!</v>
      </c>
      <c r="B177" s="207" t="e">
        <f t="shared" si="124"/>
        <v>#VALUE!</v>
      </c>
      <c r="C177" s="614"/>
      <c r="D177" s="647"/>
      <c r="E177" s="647"/>
      <c r="F177" s="647"/>
      <c r="G177" s="647"/>
      <c r="H177" s="578"/>
      <c r="I177" s="579"/>
      <c r="J177" s="579"/>
      <c r="K177" s="347"/>
      <c r="L177" s="1"/>
    </row>
    <row r="178" spans="1:12" ht="12.9">
      <c r="A178" s="206" t="e">
        <f t="shared" si="123"/>
        <v>#VALUE!</v>
      </c>
      <c r="B178" s="207" t="e">
        <f t="shared" si="124"/>
        <v>#VALUE!</v>
      </c>
      <c r="C178" s="614"/>
      <c r="D178" s="647"/>
      <c r="E178" s="647"/>
      <c r="F178" s="647"/>
      <c r="G178" s="647"/>
      <c r="H178" s="578"/>
      <c r="I178" s="579"/>
      <c r="J178" s="579"/>
      <c r="K178" s="347"/>
      <c r="L178" s="1"/>
    </row>
    <row r="179" spans="1:12" ht="12.9">
      <c r="A179" s="206" t="e">
        <f t="shared" si="123"/>
        <v>#VALUE!</v>
      </c>
      <c r="B179" s="207" t="e">
        <f t="shared" si="124"/>
        <v>#VALUE!</v>
      </c>
      <c r="C179" s="614"/>
      <c r="D179" s="647"/>
      <c r="E179" s="647"/>
      <c r="F179" s="647"/>
      <c r="H179" s="578"/>
      <c r="I179" s="579"/>
      <c r="J179" s="579"/>
      <c r="K179" s="347"/>
      <c r="L179" s="1"/>
    </row>
    <row r="180" spans="1:12" ht="12.9">
      <c r="A180" s="206" t="e">
        <f t="shared" si="123"/>
        <v>#VALUE!</v>
      </c>
      <c r="B180" s="207" t="e">
        <f t="shared" si="124"/>
        <v>#VALUE!</v>
      </c>
      <c r="H180" s="578"/>
      <c r="I180" s="579"/>
      <c r="J180" s="579"/>
      <c r="K180" s="347"/>
      <c r="L180" s="1"/>
    </row>
    <row r="181" spans="1:12" ht="12.6">
      <c r="A181" s="206" t="e">
        <f t="shared" si="123"/>
        <v>#VALUE!</v>
      </c>
      <c r="B181" s="207" t="e">
        <f t="shared" si="124"/>
        <v>#VALUE!</v>
      </c>
      <c r="K181" s="347"/>
      <c r="L181" s="1"/>
    </row>
    <row r="182" spans="1:12" ht="12.6">
      <c r="A182" s="206" t="e">
        <f t="shared" si="123"/>
        <v>#VALUE!</v>
      </c>
      <c r="B182" s="207" t="e">
        <f t="shared" si="124"/>
        <v>#VALUE!</v>
      </c>
      <c r="K182" s="347"/>
      <c r="L182" s="1"/>
    </row>
    <row r="183" spans="1:12" ht="12.6">
      <c r="A183" s="206" t="e">
        <f t="shared" si="123"/>
        <v>#VALUE!</v>
      </c>
      <c r="B183" s="207" t="e">
        <f t="shared" si="124"/>
        <v>#VALUE!</v>
      </c>
      <c r="K183" s="347"/>
      <c r="L183" s="1"/>
    </row>
    <row r="184" spans="1:12" ht="12.6">
      <c r="A184" s="206" t="e">
        <f t="shared" si="123"/>
        <v>#VALUE!</v>
      </c>
      <c r="B184" s="207" t="e">
        <f t="shared" si="124"/>
        <v>#VALUE!</v>
      </c>
      <c r="K184" s="347"/>
      <c r="L184" s="1"/>
    </row>
    <row r="185" spans="1:12" ht="12.6">
      <c r="A185" s="206" t="e">
        <f t="shared" si="123"/>
        <v>#VALUE!</v>
      </c>
      <c r="B185" s="207" t="e">
        <f t="shared" si="124"/>
        <v>#VALUE!</v>
      </c>
      <c r="K185" s="347"/>
      <c r="L185" s="1"/>
    </row>
    <row r="186" spans="1:12" ht="12.6">
      <c r="A186" s="206" t="e">
        <f t="shared" si="123"/>
        <v>#VALUE!</v>
      </c>
      <c r="B186" s="207" t="e">
        <f t="shared" si="124"/>
        <v>#VALUE!</v>
      </c>
      <c r="K186" s="347"/>
      <c r="L186" s="1"/>
    </row>
    <row r="187" spans="1:12" ht="12.6">
      <c r="A187" s="206" t="e">
        <f t="shared" si="123"/>
        <v>#VALUE!</v>
      </c>
      <c r="B187" s="207" t="e">
        <f t="shared" si="124"/>
        <v>#VALUE!</v>
      </c>
      <c r="K187" s="347"/>
      <c r="L187" s="1"/>
    </row>
    <row r="188" spans="1:12" ht="12.6">
      <c r="A188" s="206" t="e">
        <f t="shared" si="123"/>
        <v>#VALUE!</v>
      </c>
      <c r="B188" s="207" t="e">
        <f t="shared" si="124"/>
        <v>#VALUE!</v>
      </c>
      <c r="K188" s="347"/>
      <c r="L188" s="1"/>
    </row>
    <row r="189" spans="1:12" ht="12.6">
      <c r="A189" s="206" t="e">
        <f t="shared" si="123"/>
        <v>#VALUE!</v>
      </c>
      <c r="B189" s="207" t="e">
        <f t="shared" si="124"/>
        <v>#VALUE!</v>
      </c>
      <c r="K189" s="347"/>
      <c r="L189" s="1"/>
    </row>
    <row r="190" spans="1:12" ht="12.6">
      <c r="A190" s="206" t="e">
        <f t="shared" si="123"/>
        <v>#VALUE!</v>
      </c>
      <c r="B190" s="207" t="e">
        <f t="shared" si="124"/>
        <v>#VALUE!</v>
      </c>
      <c r="K190" s="347"/>
      <c r="L190" s="1"/>
    </row>
    <row r="191" spans="1:12" ht="12.6">
      <c r="A191" s="206" t="e">
        <f t="shared" si="123"/>
        <v>#VALUE!</v>
      </c>
      <c r="B191" s="207" t="e">
        <f t="shared" si="124"/>
        <v>#VALUE!</v>
      </c>
      <c r="K191" s="347"/>
      <c r="L191" s="1"/>
    </row>
    <row r="192" spans="1:12" ht="12.6">
      <c r="A192" s="206" t="e">
        <f t="shared" si="123"/>
        <v>#VALUE!</v>
      </c>
      <c r="B192" s="207" t="e">
        <f t="shared" si="124"/>
        <v>#VALUE!</v>
      </c>
      <c r="K192" s="347"/>
      <c r="L192" s="1"/>
    </row>
    <row r="193" spans="1:12" ht="12.6">
      <c r="A193" s="206" t="e">
        <f t="shared" si="123"/>
        <v>#VALUE!</v>
      </c>
      <c r="B193" s="207" t="e">
        <f t="shared" si="124"/>
        <v>#VALUE!</v>
      </c>
      <c r="K193" s="347"/>
      <c r="L193" s="1"/>
    </row>
    <row r="194" spans="1:12" ht="12.6">
      <c r="A194" s="206" t="e">
        <f t="shared" si="123"/>
        <v>#VALUE!</v>
      </c>
      <c r="B194" s="207" t="e">
        <f t="shared" si="124"/>
        <v>#VALUE!</v>
      </c>
      <c r="K194" s="347"/>
      <c r="L194" s="1"/>
    </row>
    <row r="195" spans="1:12" ht="12.6">
      <c r="A195" s="206" t="e">
        <f t="shared" si="123"/>
        <v>#VALUE!</v>
      </c>
      <c r="B195" s="207" t="e">
        <f t="shared" si="124"/>
        <v>#VALUE!</v>
      </c>
      <c r="K195" s="347"/>
      <c r="L195" s="1"/>
    </row>
    <row r="196" spans="1:12" ht="12.6">
      <c r="A196" s="206" t="e">
        <f t="shared" si="123"/>
        <v>#VALUE!</v>
      </c>
      <c r="B196" s="207" t="e">
        <f t="shared" si="124"/>
        <v>#VALUE!</v>
      </c>
      <c r="K196" s="347"/>
      <c r="L196" s="1"/>
    </row>
    <row r="197" spans="1:12" ht="12.6">
      <c r="A197" s="206" t="e">
        <f t="shared" si="123"/>
        <v>#VALUE!</v>
      </c>
      <c r="B197" s="207" t="e">
        <f t="shared" si="124"/>
        <v>#VALUE!</v>
      </c>
      <c r="L197" s="1"/>
    </row>
    <row r="198" spans="1:12" ht="12.6">
      <c r="A198" s="206" t="e">
        <f t="shared" si="123"/>
        <v>#VALUE!</v>
      </c>
      <c r="B198" s="207" t="e">
        <f t="shared" si="124"/>
        <v>#VALUE!</v>
      </c>
      <c r="L198" s="1"/>
    </row>
    <row r="199" spans="1:12" ht="12.6">
      <c r="A199" s="206" t="e">
        <f t="shared" si="123"/>
        <v>#VALUE!</v>
      </c>
      <c r="B199" s="207" t="e">
        <f t="shared" si="124"/>
        <v>#VALUE!</v>
      </c>
      <c r="L199" s="1"/>
    </row>
    <row r="200" spans="1:12" ht="12.6">
      <c r="A200" s="206" t="e">
        <f t="shared" si="123"/>
        <v>#VALUE!</v>
      </c>
      <c r="B200" s="207" t="e">
        <f t="shared" si="124"/>
        <v>#VALUE!</v>
      </c>
      <c r="L200" s="1"/>
    </row>
    <row r="201" spans="1:12" ht="12.6">
      <c r="A201" s="206" t="e">
        <f t="shared" si="123"/>
        <v>#VALUE!</v>
      </c>
      <c r="B201" s="207" t="e">
        <f t="shared" si="124"/>
        <v>#VALUE!</v>
      </c>
      <c r="L201" s="1"/>
    </row>
    <row r="202" spans="1:12" ht="12.6">
      <c r="A202" s="206" t="e">
        <f t="shared" si="123"/>
        <v>#VALUE!</v>
      </c>
      <c r="B202" s="207" t="e">
        <f t="shared" si="124"/>
        <v>#VALUE!</v>
      </c>
      <c r="K202" s="11"/>
      <c r="L202" s="1"/>
    </row>
    <row r="203" spans="1:12" ht="12.6">
      <c r="A203" s="206" t="e">
        <f t="shared" si="123"/>
        <v>#VALUE!</v>
      </c>
      <c r="B203" s="207" t="e">
        <f t="shared" si="124"/>
        <v>#VALUE!</v>
      </c>
      <c r="K203" s="11"/>
    </row>
    <row r="204" spans="1:12" ht="12.6">
      <c r="A204" s="206" t="e">
        <f t="shared" si="123"/>
        <v>#VALUE!</v>
      </c>
      <c r="B204" s="207" t="e">
        <f t="shared" si="124"/>
        <v>#VALUE!</v>
      </c>
      <c r="K204" s="11"/>
    </row>
    <row r="205" spans="1:12" ht="12.6">
      <c r="A205" s="206" t="e">
        <f t="shared" si="123"/>
        <v>#VALUE!</v>
      </c>
      <c r="B205" s="207" t="e">
        <f t="shared" si="124"/>
        <v>#VALUE!</v>
      </c>
    </row>
    <row r="206" spans="1:12" ht="12.6">
      <c r="A206" s="206" t="e">
        <f t="shared" si="123"/>
        <v>#VALUE!</v>
      </c>
      <c r="B206" s="207" t="e">
        <f t="shared" si="124"/>
        <v>#VALUE!</v>
      </c>
    </row>
    <row r="207" spans="1:12" ht="12.6">
      <c r="A207" s="206" t="e">
        <f t="shared" si="123"/>
        <v>#VALUE!</v>
      </c>
      <c r="B207" s="207" t="e">
        <f t="shared" si="124"/>
        <v>#VALUE!</v>
      </c>
    </row>
    <row r="208" spans="1:12" ht="12.6">
      <c r="A208" s="206" t="e">
        <f t="shared" si="123"/>
        <v>#VALUE!</v>
      </c>
      <c r="B208" s="207" t="e">
        <f t="shared" si="124"/>
        <v>#VALUE!</v>
      </c>
    </row>
    <row r="209" spans="1:2" ht="12.6">
      <c r="A209" s="206" t="e">
        <f t="shared" si="123"/>
        <v>#VALUE!</v>
      </c>
      <c r="B209" s="207" t="e">
        <f t="shared" si="124"/>
        <v>#VALUE!</v>
      </c>
    </row>
    <row r="210" spans="1:2" ht="12.6">
      <c r="A210" s="206" t="e">
        <f t="shared" si="123"/>
        <v>#VALUE!</v>
      </c>
      <c r="B210" s="207" t="e">
        <f t="shared" si="124"/>
        <v>#VALUE!</v>
      </c>
    </row>
    <row r="211" spans="1:2" ht="12.6">
      <c r="A211" s="206" t="e">
        <f t="shared" si="123"/>
        <v>#VALUE!</v>
      </c>
      <c r="B211" s="207" t="e">
        <f t="shared" si="124"/>
        <v>#VALUE!</v>
      </c>
    </row>
    <row r="212" spans="1:2" ht="12.6">
      <c r="A212" s="206" t="e">
        <f t="shared" si="123"/>
        <v>#VALUE!</v>
      </c>
      <c r="B212" s="207" t="e">
        <f t="shared" si="124"/>
        <v>#VALUE!</v>
      </c>
    </row>
    <row r="213" spans="1:2" ht="12.6">
      <c r="A213" s="206" t="e">
        <f t="shared" si="123"/>
        <v>#VALUE!</v>
      </c>
      <c r="B213" s="207" t="e">
        <f t="shared" si="124"/>
        <v>#VALUE!</v>
      </c>
    </row>
    <row r="214" spans="1:2" ht="12.6">
      <c r="A214" s="206" t="e">
        <f t="shared" si="123"/>
        <v>#VALUE!</v>
      </c>
      <c r="B214" s="207" t="e">
        <f t="shared" si="124"/>
        <v>#VALUE!</v>
      </c>
    </row>
    <row r="215" spans="1:2" ht="12.6">
      <c r="A215" s="206" t="e">
        <f t="shared" si="123"/>
        <v>#VALUE!</v>
      </c>
      <c r="B215" s="207" t="e">
        <f t="shared" si="124"/>
        <v>#VALUE!</v>
      </c>
    </row>
    <row r="216" spans="1:2" ht="12.6">
      <c r="A216" s="206" t="e">
        <f t="shared" si="123"/>
        <v>#VALUE!</v>
      </c>
      <c r="B216" s="207" t="e">
        <f t="shared" si="124"/>
        <v>#VALUE!</v>
      </c>
    </row>
    <row r="217" spans="1:2" ht="12.6">
      <c r="A217" s="206" t="e">
        <f t="shared" si="123"/>
        <v>#VALUE!</v>
      </c>
      <c r="B217" s="207" t="e">
        <f t="shared" si="124"/>
        <v>#VALUE!</v>
      </c>
    </row>
    <row r="218" spans="1:2" ht="12.6">
      <c r="A218" s="206" t="e">
        <f t="shared" si="123"/>
        <v>#VALUE!</v>
      </c>
      <c r="B218" s="207" t="e">
        <f t="shared" si="124"/>
        <v>#VALUE!</v>
      </c>
    </row>
    <row r="219" spans="1:2" ht="12.6">
      <c r="A219" s="206" t="e">
        <f t="shared" si="123"/>
        <v>#VALUE!</v>
      </c>
      <c r="B219" s="207" t="e">
        <f t="shared" si="124"/>
        <v>#VALUE!</v>
      </c>
    </row>
    <row r="220" spans="1:2" ht="12.6">
      <c r="A220" s="206" t="e">
        <f t="shared" si="123"/>
        <v>#VALUE!</v>
      </c>
      <c r="B220" s="207" t="e">
        <f t="shared" si="124"/>
        <v>#VALUE!</v>
      </c>
    </row>
    <row r="221" spans="1:2" ht="12.6">
      <c r="A221" s="206" t="e">
        <f t="shared" si="123"/>
        <v>#VALUE!</v>
      </c>
      <c r="B221" s="207" t="e">
        <f t="shared" si="124"/>
        <v>#VALUE!</v>
      </c>
    </row>
    <row r="222" spans="1:2" ht="12.6">
      <c r="A222" s="206" t="e">
        <f t="shared" si="123"/>
        <v>#VALUE!</v>
      </c>
      <c r="B222" s="207" t="e">
        <f t="shared" si="124"/>
        <v>#VALUE!</v>
      </c>
    </row>
    <row r="223" spans="1:2" ht="12.6">
      <c r="A223" s="206" t="e">
        <f t="shared" si="123"/>
        <v>#VALUE!</v>
      </c>
      <c r="B223" s="207" t="e">
        <f t="shared" si="124"/>
        <v>#VALUE!</v>
      </c>
    </row>
    <row r="224" spans="1:2" ht="12.6">
      <c r="A224" s="206" t="e">
        <f t="shared" si="123"/>
        <v>#VALUE!</v>
      </c>
      <c r="B224" s="207" t="e">
        <f t="shared" si="124"/>
        <v>#VALUE!</v>
      </c>
    </row>
    <row r="225" spans="1:9" ht="12.6">
      <c r="A225" s="206" t="e">
        <f t="shared" si="123"/>
        <v>#VALUE!</v>
      </c>
      <c r="B225" s="207" t="e">
        <f t="shared" si="124"/>
        <v>#VALUE!</v>
      </c>
      <c r="G225" s="346"/>
    </row>
    <row r="226" spans="1:9" ht="12.6">
      <c r="A226" s="206" t="e">
        <f t="shared" ref="A226:A259" si="125">VALUE(MID(C226,11,4))</f>
        <v>#VALUE!</v>
      </c>
      <c r="B226" s="207" t="e">
        <f t="shared" ref="B226:B259" si="126">VALUE(MID(C226,16,4))</f>
        <v>#VALUE!</v>
      </c>
      <c r="D226" s="346"/>
      <c r="E226" s="346"/>
      <c r="F226" s="346"/>
      <c r="G226" s="346"/>
    </row>
    <row r="227" spans="1:9" ht="12.6">
      <c r="A227" s="206" t="e">
        <f t="shared" si="125"/>
        <v>#VALUE!</v>
      </c>
      <c r="B227" s="207" t="e">
        <f t="shared" si="126"/>
        <v>#VALUE!</v>
      </c>
      <c r="D227" s="346"/>
      <c r="E227" s="346"/>
      <c r="F227" s="346"/>
      <c r="G227" s="346"/>
    </row>
    <row r="228" spans="1:9" ht="12.6">
      <c r="A228" s="206" t="e">
        <f t="shared" si="125"/>
        <v>#VALUE!</v>
      </c>
      <c r="B228" s="207" t="e">
        <f t="shared" si="126"/>
        <v>#VALUE!</v>
      </c>
      <c r="D228" s="346"/>
      <c r="E228" s="346"/>
      <c r="F228" s="346"/>
      <c r="G228" s="346"/>
    </row>
    <row r="229" spans="1:9" ht="12.6">
      <c r="A229" s="206" t="e">
        <f t="shared" si="125"/>
        <v>#VALUE!</v>
      </c>
      <c r="B229" s="207" t="e">
        <f t="shared" si="126"/>
        <v>#VALUE!</v>
      </c>
      <c r="D229" s="346"/>
      <c r="E229" s="346"/>
      <c r="F229" s="346"/>
      <c r="G229" s="346"/>
    </row>
    <row r="230" spans="1:9" ht="12.6">
      <c r="A230" s="206" t="e">
        <f t="shared" si="125"/>
        <v>#VALUE!</v>
      </c>
      <c r="B230" s="207" t="e">
        <f t="shared" si="126"/>
        <v>#VALUE!</v>
      </c>
      <c r="D230" s="346"/>
      <c r="E230" s="346"/>
      <c r="F230" s="346"/>
      <c r="G230" s="346"/>
    </row>
    <row r="231" spans="1:9" ht="12.6">
      <c r="A231" s="206" t="e">
        <f t="shared" si="125"/>
        <v>#VALUE!</v>
      </c>
      <c r="B231" s="207" t="e">
        <f t="shared" si="126"/>
        <v>#VALUE!</v>
      </c>
      <c r="D231" s="346"/>
      <c r="E231" s="346"/>
      <c r="F231" s="346"/>
      <c r="G231" s="346"/>
    </row>
    <row r="232" spans="1:9" ht="12.6">
      <c r="A232" s="206" t="e">
        <f t="shared" si="125"/>
        <v>#VALUE!</v>
      </c>
      <c r="B232" s="207" t="e">
        <f t="shared" si="126"/>
        <v>#VALUE!</v>
      </c>
      <c r="D232" s="346"/>
      <c r="E232" s="346"/>
      <c r="F232" s="346"/>
    </row>
    <row r="233" spans="1:9" ht="12.6">
      <c r="A233" s="206" t="e">
        <f t="shared" si="125"/>
        <v>#VALUE!</v>
      </c>
      <c r="B233" s="207" t="e">
        <f t="shared" si="126"/>
        <v>#VALUE!</v>
      </c>
    </row>
    <row r="234" spans="1:9" ht="12.6">
      <c r="A234" s="206" t="e">
        <f t="shared" si="125"/>
        <v>#VALUE!</v>
      </c>
      <c r="B234" s="207" t="e">
        <f t="shared" si="126"/>
        <v>#VALUE!</v>
      </c>
    </row>
    <row r="235" spans="1:9" ht="12.6">
      <c r="A235" s="206" t="e">
        <f t="shared" si="125"/>
        <v>#VALUE!</v>
      </c>
      <c r="B235" s="207" t="e">
        <f t="shared" si="126"/>
        <v>#VALUE!</v>
      </c>
    </row>
    <row r="236" spans="1:9" ht="12.6">
      <c r="A236" s="206" t="e">
        <f t="shared" si="125"/>
        <v>#VALUE!</v>
      </c>
      <c r="B236" s="207" t="e">
        <f t="shared" si="126"/>
        <v>#VALUE!</v>
      </c>
    </row>
    <row r="237" spans="1:9" ht="12.6">
      <c r="A237" s="206" t="e">
        <f t="shared" si="125"/>
        <v>#VALUE!</v>
      </c>
      <c r="B237" s="207" t="e">
        <f t="shared" si="126"/>
        <v>#VALUE!</v>
      </c>
      <c r="I237" s="348"/>
    </row>
    <row r="238" spans="1:9" ht="12.6">
      <c r="A238" s="206" t="e">
        <f t="shared" si="125"/>
        <v>#VALUE!</v>
      </c>
      <c r="B238" s="207" t="e">
        <f t="shared" si="126"/>
        <v>#VALUE!</v>
      </c>
      <c r="H238" s="409"/>
    </row>
    <row r="239" spans="1:9" ht="12.6">
      <c r="A239" s="206" t="e">
        <f t="shared" si="125"/>
        <v>#VALUE!</v>
      </c>
      <c r="B239" s="207" t="e">
        <f t="shared" si="126"/>
        <v>#VALUE!</v>
      </c>
    </row>
    <row r="240" spans="1:9" ht="12.6">
      <c r="A240" s="206" t="e">
        <f t="shared" si="125"/>
        <v>#VALUE!</v>
      </c>
      <c r="B240" s="207" t="e">
        <f t="shared" si="126"/>
        <v>#VALUE!</v>
      </c>
      <c r="I240" s="256"/>
    </row>
    <row r="241" spans="1:9" ht="12.6">
      <c r="A241" s="206" t="e">
        <f t="shared" si="125"/>
        <v>#VALUE!</v>
      </c>
      <c r="B241" s="207" t="e">
        <f t="shared" si="126"/>
        <v>#VALUE!</v>
      </c>
      <c r="I241" s="348"/>
    </row>
    <row r="242" spans="1:9" ht="12.6">
      <c r="A242" s="206" t="e">
        <f t="shared" si="125"/>
        <v>#VALUE!</v>
      </c>
      <c r="B242" s="207" t="e">
        <f t="shared" si="126"/>
        <v>#VALUE!</v>
      </c>
    </row>
    <row r="243" spans="1:9" ht="12.6">
      <c r="A243" s="206" t="e">
        <f t="shared" si="125"/>
        <v>#VALUE!</v>
      </c>
      <c r="B243" s="207" t="e">
        <f t="shared" si="126"/>
        <v>#VALUE!</v>
      </c>
    </row>
    <row r="244" spans="1:9" ht="12.6">
      <c r="A244" s="206" t="e">
        <f t="shared" si="125"/>
        <v>#VALUE!</v>
      </c>
      <c r="B244" s="207" t="e">
        <f t="shared" si="126"/>
        <v>#VALUE!</v>
      </c>
    </row>
    <row r="245" spans="1:9" ht="12.6">
      <c r="A245" s="206" t="e">
        <f t="shared" si="125"/>
        <v>#VALUE!</v>
      </c>
      <c r="B245" s="207" t="e">
        <f t="shared" si="126"/>
        <v>#VALUE!</v>
      </c>
    </row>
    <row r="246" spans="1:9" ht="12.6">
      <c r="A246" s="206" t="e">
        <f t="shared" si="125"/>
        <v>#VALUE!</v>
      </c>
      <c r="B246" s="207" t="e">
        <f t="shared" si="126"/>
        <v>#VALUE!</v>
      </c>
    </row>
    <row r="247" spans="1:9" ht="12.6">
      <c r="A247" s="206" t="e">
        <f t="shared" si="125"/>
        <v>#VALUE!</v>
      </c>
      <c r="B247" s="207" t="e">
        <f t="shared" si="126"/>
        <v>#VALUE!</v>
      </c>
    </row>
    <row r="248" spans="1:9" ht="12.6">
      <c r="A248" s="206" t="e">
        <f t="shared" si="125"/>
        <v>#VALUE!</v>
      </c>
      <c r="B248" s="207" t="e">
        <f t="shared" si="126"/>
        <v>#VALUE!</v>
      </c>
    </row>
    <row r="249" spans="1:9" ht="12.6">
      <c r="A249" s="206" t="e">
        <f t="shared" si="125"/>
        <v>#VALUE!</v>
      </c>
      <c r="B249" s="207" t="e">
        <f t="shared" si="126"/>
        <v>#VALUE!</v>
      </c>
    </row>
    <row r="250" spans="1:9" ht="12.6">
      <c r="A250" s="206" t="e">
        <f t="shared" si="125"/>
        <v>#VALUE!</v>
      </c>
      <c r="B250" s="207" t="e">
        <f t="shared" si="126"/>
        <v>#VALUE!</v>
      </c>
    </row>
    <row r="251" spans="1:9" ht="12.6">
      <c r="A251" s="206" t="e">
        <f t="shared" si="125"/>
        <v>#VALUE!</v>
      </c>
      <c r="B251" s="207" t="e">
        <f t="shared" si="126"/>
        <v>#VALUE!</v>
      </c>
    </row>
    <row r="252" spans="1:9" ht="12.6">
      <c r="A252" s="206" t="e">
        <f t="shared" si="125"/>
        <v>#VALUE!</v>
      </c>
      <c r="B252" s="207" t="e">
        <f t="shared" si="126"/>
        <v>#VALUE!</v>
      </c>
    </row>
    <row r="253" spans="1:9" ht="12.6">
      <c r="A253" s="206" t="e">
        <f t="shared" si="125"/>
        <v>#VALUE!</v>
      </c>
      <c r="B253" s="207" t="e">
        <f t="shared" si="126"/>
        <v>#VALUE!</v>
      </c>
    </row>
    <row r="254" spans="1:9" ht="12.6">
      <c r="A254" s="206" t="e">
        <f t="shared" si="125"/>
        <v>#VALUE!</v>
      </c>
      <c r="B254" s="207" t="e">
        <f t="shared" si="126"/>
        <v>#VALUE!</v>
      </c>
    </row>
    <row r="255" spans="1:9" ht="12.6">
      <c r="A255" s="206" t="e">
        <f t="shared" si="125"/>
        <v>#VALUE!</v>
      </c>
      <c r="B255" s="207" t="e">
        <f t="shared" si="126"/>
        <v>#VALUE!</v>
      </c>
    </row>
    <row r="256" spans="1:9" ht="12.6">
      <c r="A256" s="206" t="e">
        <f t="shared" si="125"/>
        <v>#VALUE!</v>
      </c>
      <c r="B256" s="207" t="e">
        <f t="shared" si="126"/>
        <v>#VALUE!</v>
      </c>
    </row>
    <row r="257" spans="1:2" ht="12.6">
      <c r="A257" s="206" t="e">
        <f t="shared" si="125"/>
        <v>#VALUE!</v>
      </c>
      <c r="B257" s="207" t="e">
        <f t="shared" si="126"/>
        <v>#VALUE!</v>
      </c>
    </row>
    <row r="258" spans="1:2" ht="12.6">
      <c r="A258" s="206" t="e">
        <f t="shared" si="125"/>
        <v>#VALUE!</v>
      </c>
      <c r="B258" s="207" t="e">
        <f t="shared" si="126"/>
        <v>#VALUE!</v>
      </c>
    </row>
    <row r="259" spans="1:2" ht="12.6">
      <c r="A259" s="206" t="e">
        <f t="shared" si="125"/>
        <v>#VALUE!</v>
      </c>
      <c r="B259" s="207" t="e">
        <f t="shared" si="126"/>
        <v>#VALUE!</v>
      </c>
    </row>
  </sheetData>
  <autoFilter ref="A1:J267"/>
  <printOptions horizontalCentered="1" gridLines="1" gridLinesSet="0"/>
  <pageMargins left="0.19685039370078741" right="0.19685039370078741" top="0.74803149606299213" bottom="0.31496062992125984" header="0.31496062992125984" footer="0.27559055118110237"/>
  <pageSetup scale="71" orientation="portrait" horizontalDpi="300" verticalDpi="300" r:id="rId1"/>
  <headerFooter alignWithMargins="0">
    <oddHeader xml:space="preserve">&amp;C&amp;"Arial Narrow,Negrita"&amp;9 INSTITUTO DE ACCESO A LA INFORMACION PUBLICA Y PROTECCIÓN DE DATOS PERSONALES DEL DISTRITO FEDERAL.
  </oddHeader>
    <oddFooter>&amp;R&amp;D &amp;T&amp;P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9"/>
  <sheetViews>
    <sheetView zoomScaleNormal="100" zoomScaleSheetLayoutView="80" workbookViewId="0">
      <pane ySplit="2" topLeftCell="A3" activePane="bottomLeft" state="frozen"/>
      <selection activeCell="Q58" sqref="Q58"/>
      <selection pane="bottomLeft" activeCell="A16" sqref="A16"/>
    </sheetView>
  </sheetViews>
  <sheetFormatPr baseColWidth="10" defaultColWidth="9.1015625" defaultRowHeight="15" customHeight="1"/>
  <cols>
    <col min="1" max="1" width="80.68359375" style="88" customWidth="1"/>
    <col min="2" max="5" width="15.68359375" style="88" customWidth="1"/>
    <col min="6" max="6" width="16.89453125" style="88" customWidth="1"/>
    <col min="7" max="7" width="17.68359375" style="88" customWidth="1"/>
    <col min="8" max="9" width="15.68359375" style="88" customWidth="1"/>
    <col min="10" max="10" width="11.5234375" style="781" bestFit="1" customWidth="1"/>
    <col min="11" max="11" width="9.1015625" style="781"/>
    <col min="12" max="12" width="13" style="781" customWidth="1"/>
    <col min="13" max="69" width="9.1015625" style="781"/>
    <col min="70" max="16384" width="9.1015625" style="88"/>
  </cols>
  <sheetData>
    <row r="1" spans="1:55" ht="12.3">
      <c r="A1" s="87"/>
      <c r="B1" s="1090" t="s">
        <v>760</v>
      </c>
      <c r="C1" s="1091"/>
      <c r="D1" s="1090" t="s">
        <v>1903</v>
      </c>
      <c r="E1" s="1091"/>
      <c r="F1" s="1090" t="s">
        <v>1904</v>
      </c>
      <c r="G1" s="1091"/>
      <c r="H1" s="1090" t="s">
        <v>1905</v>
      </c>
      <c r="I1" s="1091"/>
    </row>
    <row r="2" spans="1:55" ht="15" customHeight="1">
      <c r="A2" s="87" t="s">
        <v>3</v>
      </c>
      <c r="B2" s="87" t="s">
        <v>0</v>
      </c>
      <c r="C2" s="87" t="s">
        <v>1</v>
      </c>
      <c r="D2" s="87" t="s">
        <v>0</v>
      </c>
      <c r="E2" s="87" t="s">
        <v>1</v>
      </c>
      <c r="F2" s="87" t="s">
        <v>0</v>
      </c>
      <c r="G2" s="87" t="s">
        <v>1</v>
      </c>
      <c r="H2" s="87" t="s">
        <v>0</v>
      </c>
      <c r="I2" s="87" t="s">
        <v>1</v>
      </c>
    </row>
    <row r="3" spans="1:55" ht="15" customHeight="1">
      <c r="A3" s="116"/>
      <c r="B3" s="116"/>
      <c r="C3" s="116"/>
      <c r="D3" s="116"/>
      <c r="E3" s="116"/>
      <c r="F3" s="116"/>
      <c r="G3" s="116"/>
      <c r="H3" s="116"/>
      <c r="I3" s="116"/>
    </row>
    <row r="4" spans="1:55" s="781" customFormat="1" ht="15" customHeight="1">
      <c r="A4" s="697" t="s">
        <v>319</v>
      </c>
      <c r="B4" s="686"/>
      <c r="C4" s="686">
        <v>0</v>
      </c>
      <c r="D4" s="686">
        <v>0</v>
      </c>
      <c r="E4" s="686">
        <v>5000</v>
      </c>
      <c r="F4" s="686">
        <v>5000</v>
      </c>
      <c r="G4" s="686">
        <v>5000</v>
      </c>
      <c r="H4" s="686">
        <v>0</v>
      </c>
      <c r="I4" s="686">
        <v>0</v>
      </c>
      <c r="J4" s="776"/>
      <c r="K4" s="777"/>
      <c r="L4" s="778"/>
      <c r="M4" s="779"/>
      <c r="N4" s="780"/>
      <c r="O4" s="780"/>
      <c r="P4" s="780"/>
      <c r="Q4" s="780"/>
      <c r="R4" s="780"/>
      <c r="S4" s="780"/>
    </row>
    <row r="5" spans="1:55" ht="15" customHeight="1">
      <c r="A5" s="697" t="s">
        <v>320</v>
      </c>
      <c r="B5" s="686">
        <v>1229609.6000000001</v>
      </c>
      <c r="C5" s="686">
        <v>0</v>
      </c>
      <c r="D5" s="686">
        <v>39081269.229999997</v>
      </c>
      <c r="E5" s="686">
        <v>60290833.229999997</v>
      </c>
      <c r="F5" s="686">
        <v>375998459.94</v>
      </c>
      <c r="G5" s="686">
        <v>374565339.25999999</v>
      </c>
      <c r="H5" s="686">
        <v>1433120.68000007</v>
      </c>
      <c r="I5" s="686">
        <v>0</v>
      </c>
      <c r="J5" s="776"/>
      <c r="K5" s="777"/>
      <c r="L5" s="778"/>
      <c r="M5" s="779"/>
      <c r="N5" s="780"/>
      <c r="O5" s="780"/>
      <c r="P5" s="780"/>
      <c r="Q5" s="780"/>
      <c r="R5" s="780"/>
      <c r="S5" s="780"/>
    </row>
    <row r="6" spans="1:55" s="760" customFormat="1" ht="15" customHeight="1">
      <c r="A6" s="697" t="s">
        <v>488</v>
      </c>
      <c r="B6" s="686"/>
      <c r="C6" s="686">
        <v>0</v>
      </c>
      <c r="D6" s="686">
        <v>0</v>
      </c>
      <c r="E6" s="686">
        <v>44068.97</v>
      </c>
      <c r="F6" s="686">
        <v>44068.97</v>
      </c>
      <c r="G6" s="686">
        <v>44068.97</v>
      </c>
      <c r="H6" s="686">
        <v>0</v>
      </c>
      <c r="I6" s="686">
        <v>0</v>
      </c>
      <c r="J6" s="776"/>
      <c r="K6" s="777"/>
      <c r="L6" s="778"/>
      <c r="M6" s="779"/>
      <c r="N6" s="780"/>
      <c r="O6" s="780"/>
      <c r="P6" s="780"/>
      <c r="Q6" s="780"/>
      <c r="R6" s="780"/>
      <c r="S6" s="780"/>
      <c r="T6" s="781"/>
      <c r="U6" s="781"/>
      <c r="V6" s="781"/>
      <c r="W6" s="781"/>
      <c r="X6" s="781"/>
      <c r="Y6" s="781"/>
      <c r="Z6" s="781"/>
      <c r="AA6" s="781"/>
      <c r="AB6" s="781"/>
      <c r="AC6" s="781"/>
      <c r="AD6" s="781"/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781"/>
      <c r="AT6" s="781"/>
      <c r="AU6" s="781"/>
      <c r="AV6" s="781"/>
      <c r="AW6" s="781"/>
      <c r="AX6" s="781"/>
      <c r="AY6" s="781"/>
      <c r="AZ6" s="781"/>
      <c r="BA6" s="781"/>
      <c r="BB6" s="781"/>
      <c r="BC6" s="781"/>
    </row>
    <row r="7" spans="1:55" ht="15" customHeight="1">
      <c r="A7" s="747" t="s">
        <v>1012</v>
      </c>
      <c r="B7" s="686"/>
      <c r="C7" s="686">
        <v>0</v>
      </c>
      <c r="D7" s="686">
        <v>18322357</v>
      </c>
      <c r="E7" s="686">
        <v>18322357</v>
      </c>
      <c r="F7" s="686">
        <v>147868308</v>
      </c>
      <c r="G7" s="686">
        <v>147868308</v>
      </c>
      <c r="H7" s="686">
        <v>0</v>
      </c>
      <c r="I7" s="686">
        <v>0</v>
      </c>
      <c r="J7" s="776"/>
      <c r="K7" s="777"/>
      <c r="L7" s="778"/>
      <c r="M7" s="779"/>
      <c r="N7" s="780"/>
      <c r="O7" s="780"/>
      <c r="P7" s="780"/>
      <c r="Q7" s="780"/>
      <c r="R7" s="780"/>
      <c r="S7" s="780"/>
    </row>
    <row r="8" spans="1:55" ht="15" customHeight="1">
      <c r="A8" s="697" t="s">
        <v>321</v>
      </c>
      <c r="B8" s="686"/>
      <c r="C8" s="686">
        <v>0</v>
      </c>
      <c r="D8" s="686">
        <v>63231.31</v>
      </c>
      <c r="E8" s="686">
        <v>175739.45</v>
      </c>
      <c r="F8" s="686">
        <v>1220309.68</v>
      </c>
      <c r="G8" s="686">
        <v>1220309.68</v>
      </c>
      <c r="H8" s="686">
        <v>2.3283064365386999E-10</v>
      </c>
      <c r="I8" s="686">
        <v>0</v>
      </c>
      <c r="J8" s="776"/>
      <c r="K8" s="777"/>
      <c r="L8" s="778"/>
      <c r="M8" s="779"/>
      <c r="N8" s="780"/>
      <c r="O8" s="780"/>
      <c r="P8" s="780"/>
      <c r="Q8" s="780"/>
      <c r="R8" s="780"/>
      <c r="S8" s="780"/>
    </row>
    <row r="9" spans="1:55" ht="15" customHeight="1">
      <c r="A9" s="697" t="s">
        <v>322</v>
      </c>
      <c r="B9" s="686">
        <v>29031258.879999999</v>
      </c>
      <c r="C9" s="686">
        <v>0</v>
      </c>
      <c r="D9" s="686">
        <v>414895.73</v>
      </c>
      <c r="E9" s="686">
        <v>0</v>
      </c>
      <c r="F9" s="686">
        <v>29530779.780000001</v>
      </c>
      <c r="G9" s="686">
        <v>1183212.82</v>
      </c>
      <c r="H9" s="686">
        <v>28347566.960000001</v>
      </c>
      <c r="I9" s="686">
        <v>0</v>
      </c>
      <c r="J9" s="776"/>
      <c r="K9" s="777"/>
      <c r="L9" s="778"/>
      <c r="M9" s="779"/>
      <c r="N9" s="780"/>
      <c r="O9" s="780"/>
      <c r="P9" s="780"/>
      <c r="Q9" s="780"/>
      <c r="R9" s="780"/>
      <c r="S9" s="780"/>
    </row>
    <row r="10" spans="1:55" ht="15" customHeight="1">
      <c r="A10" s="697" t="s">
        <v>323</v>
      </c>
      <c r="B10" s="686">
        <v>1805329.16</v>
      </c>
      <c r="C10" s="686">
        <v>0</v>
      </c>
      <c r="D10" s="686">
        <v>0</v>
      </c>
      <c r="E10" s="686">
        <v>0</v>
      </c>
      <c r="F10" s="686">
        <v>1989755.76</v>
      </c>
      <c r="G10" s="686">
        <v>0</v>
      </c>
      <c r="H10" s="686">
        <v>1989755.76</v>
      </c>
      <c r="I10" s="686">
        <v>0</v>
      </c>
      <c r="J10" s="776"/>
      <c r="K10" s="777"/>
      <c r="L10" s="778"/>
      <c r="M10" s="779"/>
      <c r="N10" s="780"/>
      <c r="O10" s="780"/>
      <c r="P10" s="780"/>
      <c r="Q10" s="780"/>
      <c r="R10" s="780"/>
      <c r="S10" s="780"/>
    </row>
    <row r="11" spans="1:55" ht="15" customHeight="1">
      <c r="A11" s="697" t="s">
        <v>324</v>
      </c>
      <c r="B11" s="686">
        <v>5140504</v>
      </c>
      <c r="C11" s="686">
        <v>0</v>
      </c>
      <c r="D11" s="686">
        <v>827200</v>
      </c>
      <c r="E11" s="686">
        <v>0</v>
      </c>
      <c r="F11" s="686">
        <v>5967704</v>
      </c>
      <c r="G11" s="686">
        <v>649508</v>
      </c>
      <c r="H11" s="686">
        <v>5318196</v>
      </c>
      <c r="I11" s="686">
        <v>0</v>
      </c>
      <c r="J11" s="776"/>
      <c r="K11" s="777"/>
      <c r="L11" s="778"/>
      <c r="M11" s="779"/>
      <c r="N11" s="780"/>
      <c r="O11" s="780"/>
      <c r="P11" s="780"/>
      <c r="Q11" s="780"/>
      <c r="R11" s="780"/>
      <c r="S11" s="780"/>
    </row>
    <row r="12" spans="1:55" ht="15" customHeight="1">
      <c r="A12" s="697" t="s">
        <v>325</v>
      </c>
      <c r="B12" s="686">
        <v>4017889.2</v>
      </c>
      <c r="C12" s="686">
        <v>0</v>
      </c>
      <c r="D12" s="686">
        <v>0</v>
      </c>
      <c r="E12" s="686">
        <v>0</v>
      </c>
      <c r="F12" s="686">
        <v>4031229.2</v>
      </c>
      <c r="G12" s="686">
        <v>0</v>
      </c>
      <c r="H12" s="686">
        <v>4031229.2</v>
      </c>
      <c r="I12" s="686">
        <v>0</v>
      </c>
      <c r="J12" s="776"/>
      <c r="K12" s="777"/>
      <c r="L12" s="778"/>
      <c r="M12" s="779"/>
      <c r="N12" s="780"/>
      <c r="O12" s="780"/>
      <c r="P12" s="780"/>
      <c r="Q12" s="780"/>
      <c r="R12" s="780"/>
      <c r="S12" s="780"/>
    </row>
    <row r="13" spans="1:55" ht="15" customHeight="1">
      <c r="A13" s="697" t="s">
        <v>326</v>
      </c>
      <c r="B13" s="686">
        <v>31262</v>
      </c>
      <c r="C13" s="686">
        <v>0</v>
      </c>
      <c r="D13" s="686">
        <v>0</v>
      </c>
      <c r="E13" s="686">
        <v>0</v>
      </c>
      <c r="F13" s="686">
        <v>31262</v>
      </c>
      <c r="G13" s="686">
        <v>0</v>
      </c>
      <c r="H13" s="686">
        <v>31262</v>
      </c>
      <c r="I13" s="686">
        <v>0</v>
      </c>
      <c r="J13" s="776"/>
      <c r="K13" s="777"/>
      <c r="L13" s="778"/>
      <c r="M13" s="779"/>
      <c r="N13" s="780"/>
      <c r="O13" s="780"/>
      <c r="P13" s="780"/>
      <c r="Q13" s="780"/>
      <c r="R13" s="780"/>
      <c r="S13" s="780"/>
    </row>
    <row r="14" spans="1:55" ht="15" customHeight="1">
      <c r="A14" s="253" t="s">
        <v>736</v>
      </c>
      <c r="B14" s="686">
        <v>4252200.37</v>
      </c>
      <c r="C14" s="686">
        <v>0</v>
      </c>
      <c r="D14" s="686">
        <v>870000</v>
      </c>
      <c r="E14" s="686">
        <v>0</v>
      </c>
      <c r="F14" s="686">
        <v>5122200.37</v>
      </c>
      <c r="G14" s="686">
        <v>0</v>
      </c>
      <c r="H14" s="686">
        <v>5122200.37</v>
      </c>
      <c r="I14" s="686">
        <v>0</v>
      </c>
      <c r="J14" s="776"/>
      <c r="K14" s="777"/>
      <c r="L14" s="778"/>
      <c r="M14" s="779"/>
      <c r="N14" s="780"/>
      <c r="O14" s="780"/>
      <c r="P14" s="780"/>
      <c r="Q14" s="780"/>
      <c r="R14" s="780"/>
      <c r="S14" s="780"/>
    </row>
    <row r="15" spans="1:55" ht="15" customHeight="1">
      <c r="A15" s="928" t="s">
        <v>1457</v>
      </c>
      <c r="B15" s="686">
        <v>13604.04</v>
      </c>
      <c r="C15" s="686">
        <v>0</v>
      </c>
      <c r="D15" s="686">
        <v>8441.31</v>
      </c>
      <c r="E15" s="686">
        <v>0</v>
      </c>
      <c r="F15" s="686">
        <v>22045.35</v>
      </c>
      <c r="G15" s="686">
        <v>0</v>
      </c>
      <c r="H15" s="686">
        <v>22045.35</v>
      </c>
      <c r="I15" s="686">
        <v>0</v>
      </c>
      <c r="J15" s="776"/>
      <c r="K15" s="777"/>
      <c r="L15" s="804"/>
      <c r="M15" s="779"/>
      <c r="N15" s="780"/>
      <c r="O15" s="780"/>
      <c r="P15" s="780"/>
      <c r="Q15" s="780"/>
      <c r="R15" s="780"/>
      <c r="S15" s="780"/>
    </row>
    <row r="16" spans="1:55" ht="15" customHeight="1">
      <c r="A16" s="697" t="s">
        <v>327</v>
      </c>
      <c r="B16" s="686">
        <v>5596132.8799999999</v>
      </c>
      <c r="C16" s="686">
        <v>0</v>
      </c>
      <c r="D16" s="686">
        <v>0</v>
      </c>
      <c r="E16" s="686">
        <v>0</v>
      </c>
      <c r="F16" s="686">
        <v>6022509.4400000004</v>
      </c>
      <c r="G16" s="686">
        <v>0</v>
      </c>
      <c r="H16" s="686">
        <v>6022509.4400000004</v>
      </c>
      <c r="I16" s="686">
        <v>0</v>
      </c>
      <c r="J16" s="776"/>
      <c r="K16" s="777"/>
      <c r="L16" s="778"/>
      <c r="M16" s="779"/>
      <c r="N16" s="780"/>
      <c r="O16" s="780"/>
      <c r="P16" s="780"/>
      <c r="Q16" s="780"/>
      <c r="R16" s="780"/>
      <c r="S16" s="780"/>
    </row>
    <row r="17" spans="1:69" ht="15" customHeight="1">
      <c r="A17" s="697" t="s">
        <v>328</v>
      </c>
      <c r="B17" s="686">
        <v>0</v>
      </c>
      <c r="C17" s="686">
        <v>23329244.350000001</v>
      </c>
      <c r="D17" s="686">
        <v>0</v>
      </c>
      <c r="E17" s="686">
        <v>377013.99</v>
      </c>
      <c r="F17" s="686">
        <v>1782657.81</v>
      </c>
      <c r="G17" s="686">
        <v>27837980.149999999</v>
      </c>
      <c r="H17" s="686">
        <v>0</v>
      </c>
      <c r="I17" s="686">
        <v>26055322.34</v>
      </c>
      <c r="J17" s="776"/>
      <c r="K17" s="777"/>
      <c r="L17" s="778"/>
      <c r="M17" s="779"/>
      <c r="N17" s="780"/>
      <c r="O17" s="780"/>
      <c r="P17" s="780"/>
      <c r="Q17" s="780"/>
      <c r="R17" s="780"/>
      <c r="S17" s="780"/>
    </row>
    <row r="18" spans="1:69" ht="15" customHeight="1">
      <c r="A18" s="697" t="s">
        <v>329</v>
      </c>
      <c r="B18" s="686">
        <v>0</v>
      </c>
      <c r="C18" s="686">
        <v>4756335.08</v>
      </c>
      <c r="D18" s="686">
        <v>0</v>
      </c>
      <c r="E18" s="686">
        <v>128750.14</v>
      </c>
      <c r="F18" s="686">
        <v>0</v>
      </c>
      <c r="G18" s="686">
        <v>6172839.25</v>
      </c>
      <c r="H18" s="686">
        <v>0</v>
      </c>
      <c r="I18" s="686">
        <v>6172839.25</v>
      </c>
      <c r="J18" s="776"/>
      <c r="K18" s="777"/>
      <c r="L18" s="778"/>
      <c r="M18" s="779"/>
      <c r="N18" s="780"/>
      <c r="O18" s="780"/>
      <c r="P18" s="780"/>
      <c r="Q18" s="780"/>
      <c r="R18" s="780"/>
      <c r="S18" s="780"/>
    </row>
    <row r="19" spans="1:69" ht="15" customHeight="1">
      <c r="A19" s="697" t="s">
        <v>330</v>
      </c>
      <c r="B19" s="686">
        <v>0</v>
      </c>
      <c r="C19" s="686"/>
      <c r="D19" s="686">
        <v>381797.66</v>
      </c>
      <c r="E19" s="686">
        <v>18322357</v>
      </c>
      <c r="F19" s="686">
        <v>381797.66</v>
      </c>
      <c r="G19" s="686">
        <v>147868308</v>
      </c>
      <c r="H19" s="686">
        <v>0</v>
      </c>
      <c r="I19" s="686">
        <v>147486510.34</v>
      </c>
      <c r="J19" s="776"/>
      <c r="K19" s="777"/>
      <c r="L19" s="778"/>
      <c r="M19" s="779"/>
      <c r="N19" s="780"/>
      <c r="O19" s="780"/>
      <c r="P19" s="780"/>
      <c r="Q19" s="780"/>
      <c r="R19" s="780"/>
      <c r="S19" s="780"/>
    </row>
    <row r="20" spans="1:69" ht="15" customHeight="1">
      <c r="A20" s="697" t="s">
        <v>331</v>
      </c>
      <c r="B20" s="686">
        <v>0</v>
      </c>
      <c r="C20" s="686">
        <v>21802601.100000001</v>
      </c>
      <c r="D20" s="686">
        <v>0</v>
      </c>
      <c r="E20" s="686">
        <v>0</v>
      </c>
      <c r="F20" s="686">
        <v>0</v>
      </c>
      <c r="G20" s="686">
        <v>21802601.100000001</v>
      </c>
      <c r="H20" s="686">
        <v>0</v>
      </c>
      <c r="I20" s="686">
        <v>21802601.100000001</v>
      </c>
      <c r="J20" s="776"/>
      <c r="K20" s="777"/>
      <c r="L20" s="778"/>
      <c r="M20" s="779"/>
      <c r="N20" s="780"/>
      <c r="O20" s="780"/>
      <c r="P20" s="780"/>
      <c r="Q20" s="780"/>
      <c r="R20" s="780"/>
      <c r="S20" s="780"/>
    </row>
    <row r="21" spans="1:69" ht="15" customHeight="1">
      <c r="A21" s="697" t="s">
        <v>332</v>
      </c>
      <c r="B21" s="686">
        <v>0</v>
      </c>
      <c r="C21" s="686">
        <v>450506.8</v>
      </c>
      <c r="D21" s="686">
        <v>16740130.99</v>
      </c>
      <c r="E21" s="686">
        <v>16971804.300000001</v>
      </c>
      <c r="F21" s="686">
        <v>90147242.010000005</v>
      </c>
      <c r="G21" s="686">
        <v>90824222.269999996</v>
      </c>
      <c r="H21" s="686">
        <v>0</v>
      </c>
      <c r="I21" s="686">
        <v>676980.25999999</v>
      </c>
      <c r="J21" s="776"/>
      <c r="K21" s="777"/>
      <c r="L21" s="778"/>
      <c r="M21" s="779"/>
      <c r="N21" s="780"/>
      <c r="O21" s="780"/>
      <c r="P21" s="780"/>
      <c r="Q21" s="780"/>
      <c r="R21" s="780"/>
      <c r="S21" s="780"/>
    </row>
    <row r="22" spans="1:69" ht="15" customHeight="1">
      <c r="A22" s="697" t="s">
        <v>656</v>
      </c>
      <c r="B22" s="686">
        <v>0</v>
      </c>
      <c r="C22" s="686"/>
      <c r="D22" s="686">
        <v>12058892.710000001</v>
      </c>
      <c r="E22" s="686">
        <v>12058892.710000001</v>
      </c>
      <c r="F22" s="686">
        <v>28859015.960000001</v>
      </c>
      <c r="G22" s="686">
        <v>28859015.960000001</v>
      </c>
      <c r="H22" s="686">
        <v>0</v>
      </c>
      <c r="I22" s="686">
        <v>0</v>
      </c>
      <c r="J22" s="776"/>
      <c r="K22" s="777"/>
      <c r="L22" s="778"/>
      <c r="M22" s="779"/>
      <c r="N22" s="780"/>
      <c r="O22" s="780"/>
      <c r="P22" s="780"/>
      <c r="Q22" s="780"/>
      <c r="R22" s="780"/>
      <c r="S22" s="780"/>
    </row>
    <row r="23" spans="1:69" s="781" customFormat="1" ht="15" customHeight="1">
      <c r="A23" s="697" t="s">
        <v>333</v>
      </c>
      <c r="B23" s="686">
        <v>0</v>
      </c>
      <c r="C23" s="686">
        <v>309614.98</v>
      </c>
      <c r="D23" s="686">
        <v>10777913.880000001</v>
      </c>
      <c r="E23" s="686">
        <v>8451381.2200000007</v>
      </c>
      <c r="F23" s="686">
        <v>34928958.090000004</v>
      </c>
      <c r="G23" s="686">
        <v>35244967.420000002</v>
      </c>
      <c r="H23" s="686">
        <v>0</v>
      </c>
      <c r="I23" s="686">
        <v>316009.33000000601</v>
      </c>
      <c r="J23" s="776"/>
      <c r="K23" s="777"/>
      <c r="L23" s="778"/>
      <c r="M23" s="779"/>
      <c r="N23" s="780"/>
      <c r="O23" s="780"/>
      <c r="P23" s="780"/>
      <c r="Q23" s="780"/>
      <c r="R23" s="780"/>
      <c r="S23" s="780"/>
    </row>
    <row r="24" spans="1:69" ht="15" customHeight="1">
      <c r="A24" s="835" t="s">
        <v>1138</v>
      </c>
      <c r="B24" s="686">
        <v>0</v>
      </c>
      <c r="C24" s="686"/>
      <c r="D24" s="686">
        <v>381797.66</v>
      </c>
      <c r="E24" s="686">
        <v>381797.66</v>
      </c>
      <c r="F24" s="686">
        <v>381797.66</v>
      </c>
      <c r="G24" s="686">
        <v>381797.66</v>
      </c>
      <c r="H24" s="686">
        <v>0</v>
      </c>
      <c r="I24" s="686">
        <v>0</v>
      </c>
      <c r="J24" s="776"/>
      <c r="K24" s="777"/>
      <c r="L24" s="778"/>
      <c r="M24" s="779"/>
      <c r="N24" s="780"/>
      <c r="O24" s="780"/>
      <c r="P24" s="780"/>
      <c r="Q24" s="780"/>
      <c r="R24" s="780"/>
      <c r="S24" s="780"/>
    </row>
    <row r="25" spans="1:69" s="781" customFormat="1" ht="14.25" customHeight="1">
      <c r="A25" s="697" t="s">
        <v>613</v>
      </c>
      <c r="B25" s="686">
        <v>0</v>
      </c>
      <c r="C25" s="686">
        <v>469487.82</v>
      </c>
      <c r="D25" s="686">
        <v>43602.61</v>
      </c>
      <c r="E25" s="686">
        <v>35000</v>
      </c>
      <c r="F25" s="686">
        <v>67401.97</v>
      </c>
      <c r="G25" s="686">
        <v>507533.06</v>
      </c>
      <c r="H25" s="686">
        <v>0</v>
      </c>
      <c r="I25" s="686">
        <v>440131.09</v>
      </c>
      <c r="J25" s="776"/>
      <c r="K25" s="777"/>
      <c r="L25" s="778"/>
      <c r="M25" s="779"/>
      <c r="N25" s="780"/>
      <c r="O25" s="780"/>
      <c r="P25" s="780"/>
      <c r="Q25" s="780"/>
      <c r="R25" s="780"/>
      <c r="S25" s="780"/>
    </row>
    <row r="26" spans="1:69" s="781" customFormat="1" ht="15" customHeight="1">
      <c r="A26" s="697" t="s">
        <v>334</v>
      </c>
      <c r="B26" s="686">
        <v>0</v>
      </c>
      <c r="C26" s="686"/>
      <c r="D26" s="686">
        <v>102695.21</v>
      </c>
      <c r="E26" s="686">
        <v>30201.74</v>
      </c>
      <c r="F26" s="686">
        <v>102695.21</v>
      </c>
      <c r="G26" s="686">
        <v>555264.93999999994</v>
      </c>
      <c r="H26" s="686">
        <v>0</v>
      </c>
      <c r="I26" s="686">
        <v>452569.73</v>
      </c>
      <c r="J26" s="776"/>
      <c r="K26" s="777"/>
      <c r="L26" s="778"/>
      <c r="M26" s="779"/>
      <c r="N26" s="780"/>
      <c r="O26" s="780"/>
      <c r="P26" s="780"/>
      <c r="Q26" s="780"/>
      <c r="R26" s="780"/>
      <c r="S26" s="780"/>
    </row>
    <row r="27" spans="1:69" ht="15" customHeight="1">
      <c r="A27" s="697" t="s">
        <v>712</v>
      </c>
      <c r="B27" s="686">
        <v>0</v>
      </c>
      <c r="C27" s="686"/>
      <c r="D27" s="686">
        <v>0</v>
      </c>
      <c r="E27" s="686">
        <v>0</v>
      </c>
      <c r="F27" s="686">
        <v>0</v>
      </c>
      <c r="G27" s="686">
        <v>222421.76000000001</v>
      </c>
      <c r="H27" s="686">
        <v>0</v>
      </c>
      <c r="I27" s="686">
        <v>222421.76000000001</v>
      </c>
      <c r="J27" s="776"/>
      <c r="K27" s="777"/>
      <c r="L27" s="778"/>
      <c r="M27" s="779"/>
      <c r="N27" s="780"/>
      <c r="O27" s="780"/>
      <c r="P27" s="780"/>
      <c r="Q27" s="780"/>
      <c r="R27" s="780"/>
      <c r="S27" s="780"/>
    </row>
    <row r="28" spans="1:69" s="1058" customFormat="1" ht="15" customHeight="1">
      <c r="A28" s="697" t="s">
        <v>335</v>
      </c>
      <c r="B28" s="686"/>
      <c r="C28" s="686">
        <v>0</v>
      </c>
      <c r="D28" s="686">
        <v>1742667.66</v>
      </c>
      <c r="E28" s="686">
        <v>0</v>
      </c>
      <c r="F28" s="686">
        <v>20646814.649999999</v>
      </c>
      <c r="G28" s="686">
        <v>0</v>
      </c>
      <c r="H28" s="686">
        <v>20646814.649999999</v>
      </c>
      <c r="I28" s="686">
        <v>0</v>
      </c>
      <c r="J28" s="805"/>
      <c r="K28" s="1054"/>
      <c r="L28" s="1055"/>
      <c r="M28" s="1056"/>
      <c r="N28" s="1057"/>
      <c r="O28" s="1057"/>
      <c r="P28" s="1057"/>
      <c r="Q28" s="1057"/>
      <c r="R28" s="1057"/>
      <c r="S28" s="1057"/>
    </row>
    <row r="29" spans="1:69" s="1059" customFormat="1" ht="15.75" customHeight="1">
      <c r="A29" s="697" t="s">
        <v>337</v>
      </c>
      <c r="B29" s="686"/>
      <c r="C29" s="686">
        <v>0</v>
      </c>
      <c r="D29" s="686">
        <v>10527465.289999999</v>
      </c>
      <c r="E29" s="686">
        <v>0</v>
      </c>
      <c r="F29" s="686">
        <v>11583662.26</v>
      </c>
      <c r="G29" s="686">
        <v>0</v>
      </c>
      <c r="H29" s="686">
        <v>11583662.26</v>
      </c>
      <c r="I29" s="686">
        <v>0</v>
      </c>
      <c r="J29" s="805"/>
      <c r="K29" s="1054"/>
      <c r="L29" s="1055"/>
      <c r="M29" s="1056"/>
      <c r="N29" s="1057"/>
      <c r="O29" s="1057"/>
      <c r="P29" s="1057"/>
      <c r="Q29" s="1057"/>
      <c r="R29" s="1057"/>
      <c r="S29" s="1057"/>
      <c r="T29" s="1058"/>
      <c r="U29" s="1058"/>
      <c r="V29" s="1058"/>
      <c r="W29" s="1058"/>
      <c r="X29" s="1058"/>
      <c r="Y29" s="1058"/>
      <c r="Z29" s="1058"/>
      <c r="AA29" s="1058"/>
      <c r="AB29" s="1058"/>
      <c r="AC29" s="1058"/>
      <c r="AD29" s="1058"/>
      <c r="AE29" s="1058"/>
      <c r="AF29" s="1058"/>
      <c r="AG29" s="1058"/>
      <c r="AH29" s="1058"/>
      <c r="AI29" s="1058"/>
      <c r="AJ29" s="1058"/>
      <c r="AK29" s="1058"/>
      <c r="AL29" s="1058"/>
      <c r="AM29" s="1058"/>
      <c r="AN29" s="1058"/>
      <c r="AO29" s="1058"/>
      <c r="AP29" s="1058"/>
      <c r="AQ29" s="1058"/>
      <c r="AR29" s="1058"/>
      <c r="AS29" s="1058"/>
      <c r="AT29" s="1058"/>
      <c r="AU29" s="1058"/>
      <c r="AV29" s="1058"/>
      <c r="AW29" s="1058"/>
      <c r="AX29" s="1058"/>
      <c r="AY29" s="1058"/>
      <c r="AZ29" s="1058"/>
      <c r="BA29" s="1058"/>
      <c r="BB29" s="1058"/>
      <c r="BC29" s="1058"/>
      <c r="BD29" s="1058"/>
      <c r="BE29" s="1058"/>
      <c r="BF29" s="1058"/>
      <c r="BG29" s="1058"/>
      <c r="BH29" s="1058"/>
      <c r="BI29" s="1058"/>
      <c r="BJ29" s="1058"/>
      <c r="BK29" s="1058"/>
      <c r="BL29" s="1058"/>
      <c r="BM29" s="1058"/>
      <c r="BN29" s="1058"/>
      <c r="BO29" s="1058"/>
      <c r="BP29" s="1058"/>
      <c r="BQ29" s="1058"/>
    </row>
    <row r="30" spans="1:69" ht="15" customHeight="1">
      <c r="A30" s="697" t="s">
        <v>338</v>
      </c>
      <c r="B30" s="686"/>
      <c r="C30" s="686">
        <v>0</v>
      </c>
      <c r="D30" s="686">
        <v>622539.68000000005</v>
      </c>
      <c r="E30" s="686">
        <v>0</v>
      </c>
      <c r="F30" s="686">
        <v>7332765.71</v>
      </c>
      <c r="G30" s="686">
        <v>0</v>
      </c>
      <c r="H30" s="686">
        <v>7332765.71</v>
      </c>
      <c r="I30" s="686">
        <v>0</v>
      </c>
      <c r="J30" s="776"/>
      <c r="K30" s="777"/>
      <c r="L30" s="778"/>
      <c r="M30" s="779"/>
      <c r="N30" s="780"/>
      <c r="O30" s="780"/>
      <c r="P30" s="780"/>
      <c r="Q30" s="780"/>
      <c r="R30" s="780"/>
      <c r="S30" s="780"/>
    </row>
    <row r="31" spans="1:69" s="760" customFormat="1" ht="15" customHeight="1">
      <c r="A31" s="697" t="s">
        <v>339</v>
      </c>
      <c r="B31" s="686"/>
      <c r="C31" s="686">
        <v>0</v>
      </c>
      <c r="D31" s="686">
        <v>10650734.15</v>
      </c>
      <c r="E31" s="686">
        <v>0</v>
      </c>
      <c r="F31" s="686">
        <v>79960301.219999999</v>
      </c>
      <c r="G31" s="686">
        <v>0</v>
      </c>
      <c r="H31" s="686">
        <v>79960301.219999999</v>
      </c>
      <c r="I31" s="686">
        <v>0</v>
      </c>
      <c r="J31" s="776"/>
      <c r="K31" s="777"/>
      <c r="L31" s="778"/>
      <c r="M31" s="779"/>
      <c r="N31" s="780"/>
      <c r="O31" s="780"/>
      <c r="P31" s="780"/>
      <c r="Q31" s="780"/>
      <c r="R31" s="780"/>
      <c r="S31" s="780"/>
      <c r="T31" s="781"/>
      <c r="U31" s="781"/>
      <c r="V31" s="781"/>
      <c r="W31" s="781"/>
      <c r="X31" s="781"/>
      <c r="Y31" s="781"/>
      <c r="Z31" s="781"/>
      <c r="AA31" s="781"/>
      <c r="AB31" s="781"/>
      <c r="AC31" s="781"/>
      <c r="AD31" s="781"/>
      <c r="AE31" s="781"/>
      <c r="AF31" s="781"/>
      <c r="AG31" s="781"/>
      <c r="AH31" s="781"/>
      <c r="AI31" s="781"/>
      <c r="AJ31" s="781"/>
      <c r="AK31" s="781"/>
      <c r="AL31" s="781"/>
      <c r="AM31" s="781"/>
      <c r="AN31" s="781"/>
      <c r="AO31" s="781"/>
      <c r="AP31" s="781"/>
      <c r="AQ31" s="781"/>
      <c r="AR31" s="781"/>
      <c r="AS31" s="781"/>
      <c r="AT31" s="781"/>
      <c r="AU31" s="781"/>
      <c r="AV31" s="781"/>
      <c r="AW31" s="781"/>
      <c r="AX31" s="781"/>
      <c r="AY31" s="781"/>
      <c r="AZ31" s="781"/>
      <c r="BA31" s="781"/>
      <c r="BB31" s="781"/>
      <c r="BC31" s="781"/>
      <c r="BD31" s="781"/>
      <c r="BE31" s="781"/>
      <c r="BF31" s="781"/>
      <c r="BG31" s="781"/>
      <c r="BH31" s="781"/>
      <c r="BI31" s="781"/>
      <c r="BJ31" s="781"/>
      <c r="BK31" s="781"/>
      <c r="BL31" s="781"/>
      <c r="BM31" s="781"/>
      <c r="BN31" s="781"/>
      <c r="BO31" s="781"/>
      <c r="BP31" s="781"/>
      <c r="BQ31" s="781"/>
    </row>
    <row r="32" spans="1:69" s="781" customFormat="1" ht="15" customHeight="1">
      <c r="A32" s="697" t="s">
        <v>340</v>
      </c>
      <c r="B32" s="686"/>
      <c r="C32" s="686">
        <v>0</v>
      </c>
      <c r="D32" s="686">
        <v>400859.65</v>
      </c>
      <c r="E32" s="686">
        <v>0</v>
      </c>
      <c r="F32" s="686">
        <v>1042185.83</v>
      </c>
      <c r="G32" s="686">
        <v>0</v>
      </c>
      <c r="H32" s="686">
        <v>1042185.83</v>
      </c>
      <c r="I32" s="686">
        <v>0</v>
      </c>
      <c r="J32" s="776"/>
      <c r="K32" s="777"/>
      <c r="L32" s="778"/>
      <c r="M32" s="779"/>
      <c r="N32" s="780"/>
      <c r="O32" s="780"/>
      <c r="P32" s="780"/>
      <c r="Q32" s="780"/>
      <c r="R32" s="780"/>
      <c r="S32" s="780"/>
    </row>
    <row r="33" spans="1:69" s="781" customFormat="1" ht="15" customHeight="1">
      <c r="A33" s="697" t="s">
        <v>703</v>
      </c>
      <c r="B33" s="686"/>
      <c r="C33" s="686">
        <v>0</v>
      </c>
      <c r="D33" s="686">
        <v>195344.5</v>
      </c>
      <c r="E33" s="686">
        <v>0</v>
      </c>
      <c r="F33" s="686">
        <v>327394.2</v>
      </c>
      <c r="G33" s="686">
        <v>0</v>
      </c>
      <c r="H33" s="686">
        <v>327394.2</v>
      </c>
      <c r="I33" s="686">
        <v>0</v>
      </c>
      <c r="J33" s="776"/>
      <c r="K33" s="777"/>
      <c r="L33" s="778"/>
      <c r="M33" s="779"/>
      <c r="N33" s="780"/>
      <c r="O33" s="780"/>
      <c r="P33" s="780"/>
      <c r="Q33" s="780"/>
      <c r="R33" s="780"/>
      <c r="S33" s="780"/>
    </row>
    <row r="34" spans="1:69" s="760" customFormat="1" ht="15" customHeight="1">
      <c r="A34" s="697" t="s">
        <v>489</v>
      </c>
      <c r="B34" s="686"/>
      <c r="C34" s="686">
        <v>0</v>
      </c>
      <c r="D34" s="686">
        <v>13775.29</v>
      </c>
      <c r="E34" s="686">
        <v>0</v>
      </c>
      <c r="F34" s="686">
        <v>305935.23</v>
      </c>
      <c r="G34" s="686">
        <v>0</v>
      </c>
      <c r="H34" s="686">
        <v>305935.23</v>
      </c>
      <c r="I34" s="686">
        <v>0</v>
      </c>
      <c r="J34" s="776"/>
      <c r="K34" s="777"/>
      <c r="L34" s="778"/>
      <c r="M34" s="779"/>
      <c r="N34" s="780"/>
      <c r="O34" s="780"/>
      <c r="P34" s="780"/>
      <c r="Q34" s="780"/>
      <c r="R34" s="780"/>
      <c r="S34" s="780"/>
      <c r="T34" s="781"/>
      <c r="U34" s="781"/>
      <c r="V34" s="781"/>
      <c r="W34" s="781"/>
      <c r="X34" s="781"/>
      <c r="Y34" s="781"/>
      <c r="Z34" s="781"/>
      <c r="AA34" s="781"/>
      <c r="AB34" s="781"/>
      <c r="AC34" s="781"/>
      <c r="AD34" s="781"/>
      <c r="AE34" s="781"/>
      <c r="AF34" s="781"/>
      <c r="AG34" s="781"/>
      <c r="AH34" s="781"/>
      <c r="AI34" s="781"/>
      <c r="AJ34" s="781"/>
      <c r="AK34" s="781"/>
      <c r="AL34" s="781"/>
      <c r="AM34" s="781"/>
      <c r="AN34" s="781"/>
      <c r="AO34" s="781"/>
      <c r="AP34" s="781"/>
      <c r="AQ34" s="781"/>
      <c r="AR34" s="781"/>
      <c r="AS34" s="781"/>
      <c r="AT34" s="781"/>
      <c r="AU34" s="781"/>
      <c r="AV34" s="781"/>
      <c r="AW34" s="781"/>
      <c r="AX34" s="781"/>
      <c r="AY34" s="781"/>
      <c r="AZ34" s="781"/>
      <c r="BA34" s="781"/>
      <c r="BB34" s="781"/>
      <c r="BC34" s="781"/>
      <c r="BD34" s="781"/>
      <c r="BE34" s="781"/>
      <c r="BF34" s="781"/>
      <c r="BG34" s="781"/>
      <c r="BH34" s="781"/>
      <c r="BI34" s="781"/>
      <c r="BJ34" s="781"/>
      <c r="BK34" s="781"/>
      <c r="BL34" s="781"/>
      <c r="BM34" s="781"/>
      <c r="BN34" s="781"/>
      <c r="BO34" s="781"/>
      <c r="BP34" s="781"/>
      <c r="BQ34" s="781"/>
    </row>
    <row r="35" spans="1:69" s="781" customFormat="1" ht="15" customHeight="1">
      <c r="A35" s="697" t="s">
        <v>930</v>
      </c>
      <c r="B35" s="686"/>
      <c r="C35" s="686">
        <v>0</v>
      </c>
      <c r="D35" s="686">
        <v>171391.26</v>
      </c>
      <c r="E35" s="686">
        <v>0</v>
      </c>
      <c r="F35" s="686">
        <v>310678.26</v>
      </c>
      <c r="G35" s="686">
        <v>0</v>
      </c>
      <c r="H35" s="686">
        <v>310678.26</v>
      </c>
      <c r="I35" s="686">
        <v>0</v>
      </c>
      <c r="J35" s="776"/>
      <c r="K35" s="777"/>
      <c r="L35" s="778"/>
      <c r="M35" s="779"/>
      <c r="N35" s="780"/>
      <c r="O35" s="780"/>
      <c r="P35" s="780"/>
      <c r="Q35" s="780"/>
      <c r="R35" s="780"/>
      <c r="S35" s="780"/>
    </row>
    <row r="36" spans="1:69" s="781" customFormat="1" ht="15" customHeight="1">
      <c r="A36" s="697" t="s">
        <v>341</v>
      </c>
      <c r="B36" s="686"/>
      <c r="C36" s="686">
        <v>0</v>
      </c>
      <c r="D36" s="686">
        <v>43058.14</v>
      </c>
      <c r="E36" s="686">
        <v>0</v>
      </c>
      <c r="F36" s="686">
        <v>370000</v>
      </c>
      <c r="G36" s="686">
        <v>0</v>
      </c>
      <c r="H36" s="686">
        <v>370000</v>
      </c>
      <c r="I36" s="686">
        <v>0</v>
      </c>
      <c r="J36" s="776"/>
      <c r="K36" s="777"/>
      <c r="L36" s="778"/>
      <c r="M36" s="779"/>
      <c r="N36" s="780"/>
      <c r="O36" s="780"/>
      <c r="P36" s="780"/>
      <c r="Q36" s="780"/>
      <c r="R36" s="780"/>
      <c r="S36" s="780"/>
    </row>
    <row r="37" spans="1:69" s="781" customFormat="1" ht="15" customHeight="1">
      <c r="A37" s="697" t="s">
        <v>931</v>
      </c>
      <c r="B37" s="686"/>
      <c r="C37" s="686">
        <v>0</v>
      </c>
      <c r="D37" s="686">
        <v>0</v>
      </c>
      <c r="E37" s="686">
        <v>0</v>
      </c>
      <c r="F37" s="686">
        <v>70123.399999999994</v>
      </c>
      <c r="G37" s="686">
        <v>0</v>
      </c>
      <c r="H37" s="686">
        <v>70123.399999999994</v>
      </c>
      <c r="I37" s="686">
        <v>0</v>
      </c>
      <c r="J37" s="776"/>
      <c r="K37" s="777"/>
      <c r="L37" s="778"/>
      <c r="M37" s="779"/>
      <c r="N37" s="780"/>
      <c r="O37" s="780"/>
      <c r="P37" s="780"/>
      <c r="Q37" s="780"/>
      <c r="R37" s="780"/>
      <c r="S37" s="780"/>
    </row>
    <row r="38" spans="1:69" s="760" customFormat="1" ht="15" customHeight="1">
      <c r="A38" s="697" t="s">
        <v>704</v>
      </c>
      <c r="B38" s="686"/>
      <c r="C38" s="686">
        <v>0</v>
      </c>
      <c r="D38" s="686">
        <v>11518.8</v>
      </c>
      <c r="E38" s="686">
        <v>0</v>
      </c>
      <c r="F38" s="686">
        <v>209208.92</v>
      </c>
      <c r="G38" s="686">
        <v>0</v>
      </c>
      <c r="H38" s="686">
        <v>209208.92</v>
      </c>
      <c r="I38" s="686">
        <v>0</v>
      </c>
      <c r="J38" s="776"/>
      <c r="K38" s="777"/>
      <c r="L38" s="778"/>
      <c r="M38" s="779"/>
      <c r="N38" s="780"/>
      <c r="O38" s="780"/>
      <c r="P38" s="780"/>
      <c r="Q38" s="780"/>
      <c r="R38" s="780"/>
      <c r="S38" s="780"/>
      <c r="T38" s="781"/>
      <c r="U38" s="781"/>
      <c r="V38" s="781"/>
      <c r="W38" s="781"/>
      <c r="X38" s="781"/>
      <c r="Y38" s="781"/>
      <c r="Z38" s="781"/>
      <c r="AA38" s="781"/>
      <c r="AB38" s="781"/>
      <c r="AC38" s="781"/>
      <c r="AD38" s="781"/>
      <c r="AE38" s="781"/>
      <c r="AF38" s="781"/>
      <c r="AG38" s="781"/>
      <c r="AH38" s="781"/>
      <c r="AI38" s="781"/>
      <c r="AJ38" s="781"/>
      <c r="AK38" s="781"/>
      <c r="AL38" s="781"/>
      <c r="AM38" s="781"/>
      <c r="AN38" s="781"/>
      <c r="AO38" s="781"/>
      <c r="AP38" s="781"/>
      <c r="AQ38" s="781"/>
      <c r="AR38" s="781"/>
      <c r="AS38" s="781"/>
      <c r="AT38" s="781"/>
      <c r="AU38" s="781"/>
      <c r="AV38" s="781"/>
      <c r="AW38" s="781"/>
      <c r="AX38" s="781"/>
      <c r="AY38" s="781"/>
      <c r="AZ38" s="781"/>
      <c r="BA38" s="781"/>
      <c r="BB38" s="781"/>
      <c r="BC38" s="781"/>
    </row>
    <row r="39" spans="1:69" s="781" customFormat="1" ht="15" customHeight="1">
      <c r="A39" s="697" t="s">
        <v>342</v>
      </c>
      <c r="B39" s="686"/>
      <c r="C39" s="686">
        <v>0</v>
      </c>
      <c r="D39" s="686">
        <v>295233.99</v>
      </c>
      <c r="E39" s="686">
        <v>0</v>
      </c>
      <c r="F39" s="686">
        <v>2292366.5699999998</v>
      </c>
      <c r="G39" s="686">
        <v>0</v>
      </c>
      <c r="H39" s="686">
        <v>2292366.5699999998</v>
      </c>
      <c r="I39" s="686">
        <v>0</v>
      </c>
      <c r="J39" s="776"/>
      <c r="K39" s="777"/>
      <c r="L39" s="778"/>
      <c r="M39" s="779"/>
      <c r="N39" s="780"/>
      <c r="O39" s="780"/>
      <c r="P39" s="780"/>
      <c r="Q39" s="780"/>
      <c r="R39" s="780"/>
      <c r="S39" s="780"/>
    </row>
    <row r="40" spans="1:69" s="781" customFormat="1" ht="15" customHeight="1">
      <c r="A40" s="697" t="s">
        <v>343</v>
      </c>
      <c r="B40" s="686"/>
      <c r="C40" s="686">
        <v>0</v>
      </c>
      <c r="D40" s="686">
        <v>135032.09</v>
      </c>
      <c r="E40" s="686">
        <v>0</v>
      </c>
      <c r="F40" s="686">
        <v>1403962.88</v>
      </c>
      <c r="G40" s="686">
        <v>0</v>
      </c>
      <c r="H40" s="686">
        <v>1403962.88</v>
      </c>
      <c r="I40" s="686">
        <v>0</v>
      </c>
      <c r="J40" s="776"/>
      <c r="K40" s="777"/>
      <c r="L40" s="778"/>
      <c r="M40" s="779"/>
      <c r="N40" s="780"/>
      <c r="O40" s="780"/>
      <c r="P40" s="780"/>
      <c r="Q40" s="780"/>
      <c r="R40" s="780"/>
      <c r="S40" s="780"/>
    </row>
    <row r="41" spans="1:69" s="781" customFormat="1" ht="15" customHeight="1">
      <c r="A41" s="697" t="s">
        <v>344</v>
      </c>
      <c r="B41" s="686"/>
      <c r="C41" s="686">
        <v>0</v>
      </c>
      <c r="D41" s="686">
        <v>2513597.8199999998</v>
      </c>
      <c r="E41" s="686">
        <v>0</v>
      </c>
      <c r="F41" s="686">
        <v>5374359.04</v>
      </c>
      <c r="G41" s="686">
        <v>0</v>
      </c>
      <c r="H41" s="686">
        <v>5374359.04</v>
      </c>
      <c r="I41" s="686">
        <v>0</v>
      </c>
      <c r="J41" s="776"/>
      <c r="K41" s="777"/>
      <c r="L41" s="778"/>
      <c r="M41" s="779"/>
      <c r="N41" s="780"/>
      <c r="O41" s="780"/>
      <c r="P41" s="780"/>
      <c r="Q41" s="780"/>
      <c r="R41" s="780"/>
      <c r="S41" s="780"/>
    </row>
    <row r="42" spans="1:69" s="781" customFormat="1" ht="15" customHeight="1">
      <c r="A42" s="697" t="s">
        <v>345</v>
      </c>
      <c r="B42" s="686"/>
      <c r="C42" s="686">
        <v>0</v>
      </c>
      <c r="D42" s="686">
        <v>22766.28</v>
      </c>
      <c r="E42" s="686">
        <v>0</v>
      </c>
      <c r="F42" s="686">
        <v>156648.01999999999</v>
      </c>
      <c r="G42" s="686">
        <v>0</v>
      </c>
      <c r="H42" s="686">
        <v>156648.01999999999</v>
      </c>
      <c r="I42" s="686">
        <v>0</v>
      </c>
      <c r="J42" s="776"/>
      <c r="K42" s="777"/>
      <c r="L42" s="778"/>
      <c r="M42" s="779"/>
      <c r="N42" s="780"/>
      <c r="O42" s="780"/>
      <c r="P42" s="780"/>
      <c r="Q42" s="780"/>
      <c r="R42" s="780"/>
      <c r="S42" s="780"/>
    </row>
    <row r="43" spans="1:69" ht="15" customHeight="1">
      <c r="A43" s="697" t="s">
        <v>705</v>
      </c>
      <c r="B43" s="686"/>
      <c r="C43" s="686">
        <v>0</v>
      </c>
      <c r="D43" s="686">
        <v>1471462.18</v>
      </c>
      <c r="E43" s="686">
        <v>0</v>
      </c>
      <c r="F43" s="686">
        <v>3501859.15</v>
      </c>
      <c r="G43" s="686">
        <v>0</v>
      </c>
      <c r="H43" s="686">
        <v>3501859.15</v>
      </c>
      <c r="I43" s="686">
        <v>0</v>
      </c>
      <c r="J43" s="776"/>
      <c r="K43" s="777"/>
      <c r="L43" s="778"/>
      <c r="M43" s="779"/>
      <c r="N43" s="780"/>
      <c r="O43" s="780"/>
      <c r="P43" s="780"/>
      <c r="Q43" s="780"/>
      <c r="R43" s="780"/>
      <c r="S43" s="780"/>
    </row>
    <row r="44" spans="1:69" s="781" customFormat="1" ht="15" customHeight="1">
      <c r="A44" s="697" t="s">
        <v>610</v>
      </c>
      <c r="B44" s="686"/>
      <c r="C44" s="686">
        <v>0</v>
      </c>
      <c r="D44" s="686">
        <v>781317.66</v>
      </c>
      <c r="E44" s="686">
        <v>0</v>
      </c>
      <c r="F44" s="686">
        <v>1181011.9099999999</v>
      </c>
      <c r="G44" s="686">
        <v>0</v>
      </c>
      <c r="H44" s="686">
        <v>1181011.9099999999</v>
      </c>
      <c r="I44" s="686">
        <v>0</v>
      </c>
      <c r="J44" s="776"/>
      <c r="K44" s="777"/>
      <c r="L44" s="778"/>
      <c r="M44" s="779"/>
      <c r="N44" s="780"/>
      <c r="O44" s="780"/>
      <c r="P44" s="780"/>
      <c r="Q44" s="780"/>
      <c r="R44" s="780"/>
      <c r="S44" s="780"/>
    </row>
    <row r="45" spans="1:69" s="781" customFormat="1" ht="15" customHeight="1">
      <c r="A45" s="697" t="s">
        <v>346</v>
      </c>
      <c r="B45" s="686"/>
      <c r="C45" s="686">
        <v>0</v>
      </c>
      <c r="D45" s="686">
        <v>121982.16</v>
      </c>
      <c r="E45" s="686">
        <v>0</v>
      </c>
      <c r="F45" s="686">
        <v>415702.69</v>
      </c>
      <c r="G45" s="686">
        <v>0</v>
      </c>
      <c r="H45" s="686">
        <v>415702.69</v>
      </c>
      <c r="I45" s="686">
        <v>0</v>
      </c>
      <c r="J45" s="776"/>
      <c r="K45" s="777"/>
      <c r="L45" s="778"/>
      <c r="M45" s="779"/>
      <c r="N45" s="780"/>
      <c r="O45" s="780"/>
      <c r="P45" s="780"/>
      <c r="Q45" s="780"/>
      <c r="R45" s="780"/>
      <c r="S45" s="780"/>
    </row>
    <row r="46" spans="1:69" s="781" customFormat="1" ht="15" customHeight="1">
      <c r="A46" s="697" t="s">
        <v>347</v>
      </c>
      <c r="B46" s="686"/>
      <c r="C46" s="686">
        <v>0</v>
      </c>
      <c r="D46" s="686">
        <v>344458.4</v>
      </c>
      <c r="E46" s="686">
        <v>0</v>
      </c>
      <c r="F46" s="686">
        <v>1071036.51</v>
      </c>
      <c r="G46" s="686">
        <v>0</v>
      </c>
      <c r="H46" s="686">
        <v>1071036.51</v>
      </c>
      <c r="I46" s="686">
        <v>0</v>
      </c>
      <c r="J46" s="776"/>
      <c r="K46" s="777"/>
      <c r="L46" s="778"/>
      <c r="M46" s="779"/>
      <c r="N46" s="780"/>
      <c r="O46" s="780"/>
      <c r="P46" s="780"/>
      <c r="Q46" s="780"/>
      <c r="R46" s="780"/>
      <c r="S46" s="780"/>
    </row>
    <row r="47" spans="1:69" s="781" customFormat="1" ht="15" customHeight="1">
      <c r="A47" s="697" t="s">
        <v>348</v>
      </c>
      <c r="B47" s="686"/>
      <c r="C47" s="686">
        <v>0</v>
      </c>
      <c r="D47" s="686">
        <v>4876653.08</v>
      </c>
      <c r="E47" s="686">
        <v>0</v>
      </c>
      <c r="F47" s="686">
        <v>7672830.1100000003</v>
      </c>
      <c r="G47" s="686">
        <v>0</v>
      </c>
      <c r="H47" s="686">
        <v>7672830.1100000003</v>
      </c>
      <c r="I47" s="686">
        <v>0</v>
      </c>
      <c r="J47" s="776"/>
      <c r="K47" s="777"/>
      <c r="L47" s="778"/>
      <c r="M47" s="779"/>
      <c r="N47" s="780"/>
      <c r="O47" s="780"/>
      <c r="P47" s="780"/>
      <c r="Q47" s="780"/>
      <c r="R47" s="780"/>
      <c r="S47" s="780"/>
    </row>
    <row r="48" spans="1:69" s="781" customFormat="1" ht="15" customHeight="1">
      <c r="A48" s="697" t="s">
        <v>713</v>
      </c>
      <c r="B48" s="686"/>
      <c r="C48" s="686">
        <v>0</v>
      </c>
      <c r="D48" s="686">
        <v>73349.899999999994</v>
      </c>
      <c r="E48" s="686">
        <v>0</v>
      </c>
      <c r="F48" s="686">
        <v>103349.9</v>
      </c>
      <c r="G48" s="686">
        <v>0</v>
      </c>
      <c r="H48" s="686">
        <v>103349.9</v>
      </c>
      <c r="I48" s="686">
        <v>0</v>
      </c>
      <c r="J48" s="776"/>
      <c r="K48" s="777"/>
      <c r="L48" s="778"/>
      <c r="M48" s="779"/>
      <c r="N48" s="780"/>
      <c r="O48" s="780"/>
      <c r="P48" s="780"/>
      <c r="Q48" s="780"/>
      <c r="R48" s="780"/>
      <c r="S48" s="780"/>
    </row>
    <row r="49" spans="1:69" s="760" customFormat="1" ht="15" customHeight="1">
      <c r="A49" s="697" t="s">
        <v>364</v>
      </c>
      <c r="B49" s="686"/>
      <c r="C49" s="686">
        <v>0</v>
      </c>
      <c r="D49" s="686">
        <v>377013.99</v>
      </c>
      <c r="E49" s="686">
        <v>0</v>
      </c>
      <c r="F49" s="686">
        <v>4508735.8</v>
      </c>
      <c r="G49" s="686">
        <v>0</v>
      </c>
      <c r="H49" s="686">
        <v>4508735.8</v>
      </c>
      <c r="I49" s="686">
        <v>0</v>
      </c>
      <c r="J49" s="776"/>
      <c r="K49" s="777"/>
      <c r="L49" s="778"/>
      <c r="M49" s="779"/>
      <c r="N49" s="780"/>
      <c r="O49" s="780"/>
      <c r="P49" s="780"/>
      <c r="Q49" s="780"/>
      <c r="R49" s="780"/>
      <c r="S49" s="780"/>
      <c r="T49" s="781"/>
      <c r="U49" s="781"/>
      <c r="V49" s="781"/>
      <c r="W49" s="781"/>
      <c r="X49" s="781"/>
      <c r="Y49" s="781"/>
      <c r="Z49" s="781"/>
      <c r="AA49" s="781"/>
      <c r="AB49" s="781"/>
      <c r="AC49" s="781"/>
      <c r="AD49" s="781"/>
      <c r="AE49" s="781"/>
      <c r="AF49" s="781"/>
      <c r="AG49" s="781"/>
      <c r="AH49" s="781"/>
      <c r="AI49" s="781"/>
      <c r="AJ49" s="781"/>
      <c r="AK49" s="781"/>
      <c r="AL49" s="781"/>
      <c r="AM49" s="781"/>
      <c r="AN49" s="781"/>
      <c r="AO49" s="781"/>
      <c r="AP49" s="781"/>
      <c r="AQ49" s="781"/>
      <c r="AR49" s="781"/>
      <c r="AS49" s="781"/>
      <c r="AT49" s="781"/>
      <c r="AU49" s="781"/>
      <c r="AV49" s="781"/>
      <c r="AW49" s="781"/>
      <c r="AX49" s="781"/>
      <c r="AY49" s="781"/>
      <c r="AZ49" s="781"/>
      <c r="BA49" s="781"/>
      <c r="BB49" s="781"/>
      <c r="BC49" s="781"/>
    </row>
    <row r="50" spans="1:69" ht="15" customHeight="1">
      <c r="A50" s="697" t="s">
        <v>365</v>
      </c>
      <c r="B50" s="686"/>
      <c r="C50" s="686">
        <v>0</v>
      </c>
      <c r="D50" s="686">
        <v>128750.14</v>
      </c>
      <c r="E50" s="686">
        <v>0</v>
      </c>
      <c r="F50" s="686">
        <v>1416504.17</v>
      </c>
      <c r="G50" s="686">
        <v>0</v>
      </c>
      <c r="H50" s="686">
        <v>1416504.17</v>
      </c>
      <c r="I50" s="686">
        <v>0</v>
      </c>
      <c r="J50" s="776"/>
      <c r="K50" s="777"/>
      <c r="L50" s="778"/>
      <c r="M50" s="779"/>
      <c r="N50" s="780"/>
      <c r="O50" s="780"/>
      <c r="P50" s="780"/>
      <c r="Q50" s="780"/>
      <c r="R50" s="780"/>
      <c r="S50" s="780"/>
    </row>
    <row r="51" spans="1:69" ht="15" customHeight="1">
      <c r="A51" s="697" t="s">
        <v>1893</v>
      </c>
      <c r="B51" s="686"/>
      <c r="C51" s="686">
        <v>0</v>
      </c>
      <c r="D51" s="686">
        <v>0</v>
      </c>
      <c r="E51" s="686">
        <v>0</v>
      </c>
      <c r="F51" s="686">
        <v>1882783.83</v>
      </c>
      <c r="G51" s="686">
        <v>1832720.82</v>
      </c>
      <c r="H51" s="686">
        <v>50063.01</v>
      </c>
      <c r="I51" s="686">
        <v>0</v>
      </c>
      <c r="J51" s="776"/>
      <c r="K51" s="777"/>
      <c r="L51" s="778"/>
      <c r="M51" s="779"/>
      <c r="N51" s="780"/>
      <c r="O51" s="780"/>
      <c r="P51" s="780"/>
      <c r="Q51" s="780"/>
      <c r="R51" s="780"/>
      <c r="S51" s="780"/>
    </row>
    <row r="52" spans="1:69" ht="15" customHeight="1">
      <c r="A52" s="697" t="s">
        <v>1006</v>
      </c>
      <c r="B52" s="686">
        <v>20520563.850000001</v>
      </c>
      <c r="C52" s="686">
        <v>0</v>
      </c>
      <c r="D52" s="686">
        <v>0</v>
      </c>
      <c r="E52" s="686">
        <v>0</v>
      </c>
      <c r="F52" s="686">
        <v>27346855.609999999</v>
      </c>
      <c r="G52" s="686">
        <v>0</v>
      </c>
      <c r="H52" s="686">
        <v>27346855.609999999</v>
      </c>
      <c r="I52" s="686">
        <v>0</v>
      </c>
      <c r="J52" s="805"/>
      <c r="K52" s="777"/>
      <c r="L52" s="778"/>
      <c r="M52" s="779"/>
      <c r="N52" s="780"/>
      <c r="O52" s="780"/>
      <c r="P52" s="780"/>
      <c r="Q52" s="780"/>
      <c r="R52" s="780"/>
      <c r="S52" s="780"/>
    </row>
    <row r="53" spans="1:69" ht="15" customHeight="1">
      <c r="A53" s="697" t="s">
        <v>1007</v>
      </c>
      <c r="B53" s="686">
        <v>0</v>
      </c>
      <c r="C53" s="686">
        <v>20520563.850000001</v>
      </c>
      <c r="D53" s="686">
        <v>0</v>
      </c>
      <c r="E53" s="686">
        <v>0</v>
      </c>
      <c r="F53" s="686">
        <v>0</v>
      </c>
      <c r="G53" s="686">
        <v>27346855.609999999</v>
      </c>
      <c r="H53" s="686">
        <v>0</v>
      </c>
      <c r="I53" s="686">
        <v>27346855.609999999</v>
      </c>
      <c r="J53" s="805"/>
      <c r="K53" s="777"/>
      <c r="L53" s="778"/>
      <c r="M53" s="779"/>
      <c r="N53" s="780"/>
      <c r="O53" s="780"/>
      <c r="P53" s="780"/>
      <c r="Q53" s="780"/>
      <c r="R53" s="780"/>
      <c r="S53" s="780"/>
    </row>
    <row r="54" spans="1:69" ht="15" customHeight="1">
      <c r="A54" s="697" t="s">
        <v>969</v>
      </c>
      <c r="B54" s="686"/>
      <c r="C54" s="686">
        <v>0</v>
      </c>
      <c r="D54" s="686">
        <v>0</v>
      </c>
      <c r="E54" s="686">
        <v>0</v>
      </c>
      <c r="F54" s="686">
        <v>147868308</v>
      </c>
      <c r="G54" s="686">
        <v>0</v>
      </c>
      <c r="H54" s="686">
        <v>147868308</v>
      </c>
      <c r="I54" s="686">
        <v>0</v>
      </c>
      <c r="J54" s="691"/>
      <c r="K54" s="777"/>
      <c r="L54" s="778"/>
      <c r="M54" s="779"/>
      <c r="N54" s="780"/>
      <c r="O54" s="780"/>
      <c r="P54" s="780"/>
      <c r="Q54" s="780"/>
      <c r="R54" s="780"/>
      <c r="S54" s="780"/>
    </row>
    <row r="55" spans="1:69" ht="15" customHeight="1">
      <c r="A55" s="697" t="s">
        <v>970</v>
      </c>
      <c r="B55" s="686">
        <v>0</v>
      </c>
      <c r="C55" s="686"/>
      <c r="D55" s="686">
        <v>18322357</v>
      </c>
      <c r="E55" s="686">
        <v>381797.66</v>
      </c>
      <c r="F55" s="686">
        <v>147868308</v>
      </c>
      <c r="G55" s="686">
        <v>148250105.66</v>
      </c>
      <c r="H55" s="686">
        <v>0</v>
      </c>
      <c r="I55" s="686">
        <v>381797.65999999602</v>
      </c>
      <c r="J55" s="806"/>
      <c r="K55" s="777"/>
      <c r="L55" s="778"/>
      <c r="M55" s="779"/>
      <c r="N55" s="780"/>
      <c r="O55" s="780"/>
      <c r="P55" s="780"/>
      <c r="Q55" s="780"/>
      <c r="R55" s="780"/>
      <c r="S55" s="780"/>
    </row>
    <row r="56" spans="1:69" s="760" customFormat="1" ht="15" customHeight="1">
      <c r="A56" s="697" t="s">
        <v>971</v>
      </c>
      <c r="B56" s="686"/>
      <c r="C56" s="686"/>
      <c r="D56" s="686"/>
      <c r="E56" s="686"/>
      <c r="F56" s="686"/>
      <c r="G56" s="686"/>
      <c r="H56" s="686"/>
      <c r="I56" s="686"/>
      <c r="J56" s="689"/>
      <c r="K56" s="807"/>
      <c r="L56" s="778"/>
      <c r="M56" s="780"/>
      <c r="N56" s="780"/>
      <c r="O56" s="780"/>
      <c r="P56" s="780"/>
      <c r="Q56" s="780"/>
      <c r="R56" s="780"/>
      <c r="S56" s="780"/>
      <c r="T56" s="781"/>
      <c r="U56" s="781"/>
      <c r="V56" s="781"/>
      <c r="W56" s="781"/>
      <c r="X56" s="781"/>
      <c r="Y56" s="781"/>
      <c r="Z56" s="781"/>
      <c r="AA56" s="781"/>
      <c r="AB56" s="781"/>
      <c r="AC56" s="781"/>
      <c r="AD56" s="781"/>
      <c r="AE56" s="781"/>
      <c r="AF56" s="781"/>
      <c r="AG56" s="781"/>
      <c r="AH56" s="781"/>
      <c r="AI56" s="781"/>
      <c r="AJ56" s="781"/>
      <c r="AK56" s="781"/>
      <c r="AL56" s="781"/>
      <c r="AM56" s="781"/>
      <c r="AN56" s="781"/>
      <c r="AO56" s="781"/>
      <c r="AP56" s="781"/>
      <c r="AQ56" s="781"/>
      <c r="AR56" s="781"/>
      <c r="AS56" s="781"/>
      <c r="AT56" s="781"/>
      <c r="AU56" s="781"/>
      <c r="AV56" s="781"/>
      <c r="AW56" s="781"/>
      <c r="AX56" s="781"/>
      <c r="AY56" s="781"/>
      <c r="AZ56" s="781"/>
      <c r="BA56" s="781"/>
      <c r="BB56" s="781"/>
      <c r="BC56" s="781"/>
      <c r="BD56" s="781"/>
      <c r="BE56" s="781"/>
      <c r="BF56" s="781"/>
      <c r="BG56" s="781"/>
      <c r="BH56" s="781"/>
      <c r="BI56" s="781"/>
      <c r="BJ56" s="781"/>
      <c r="BK56" s="781"/>
      <c r="BL56" s="781"/>
      <c r="BM56" s="781"/>
      <c r="BN56" s="781"/>
      <c r="BO56" s="781"/>
      <c r="BP56" s="781"/>
      <c r="BQ56" s="781"/>
    </row>
    <row r="57" spans="1:69" ht="15" customHeight="1">
      <c r="A57" s="697" t="s">
        <v>972</v>
      </c>
      <c r="B57" s="686">
        <v>0</v>
      </c>
      <c r="C57" s="686"/>
      <c r="D57" s="686">
        <v>18704154.66</v>
      </c>
      <c r="E57" s="686">
        <v>18704154.66</v>
      </c>
      <c r="F57" s="686">
        <v>148250105.66</v>
      </c>
      <c r="G57" s="686">
        <v>148250105.66</v>
      </c>
      <c r="H57" s="686">
        <v>0</v>
      </c>
      <c r="I57" s="686">
        <v>0</v>
      </c>
      <c r="K57" s="808"/>
      <c r="L57" s="809"/>
      <c r="N57" s="809"/>
      <c r="O57" s="809"/>
      <c r="P57" s="809"/>
      <c r="Q57" s="809"/>
      <c r="R57" s="809"/>
      <c r="S57" s="809"/>
    </row>
    <row r="58" spans="1:69" ht="15" customHeight="1">
      <c r="A58" s="697" t="s">
        <v>973</v>
      </c>
      <c r="B58" s="686">
        <v>0</v>
      </c>
      <c r="C58" s="686"/>
      <c r="D58" s="686">
        <v>381797.66</v>
      </c>
      <c r="E58" s="686">
        <v>18322357</v>
      </c>
      <c r="F58" s="686">
        <v>381797.66</v>
      </c>
      <c r="G58" s="686">
        <v>147868308</v>
      </c>
      <c r="H58" s="686">
        <v>0</v>
      </c>
      <c r="I58" s="686">
        <v>147486510.34</v>
      </c>
    </row>
    <row r="59" spans="1:69" ht="15" customHeight="1">
      <c r="A59" s="697" t="s">
        <v>442</v>
      </c>
      <c r="B59" s="686">
        <v>0</v>
      </c>
      <c r="C59" s="686"/>
      <c r="D59" s="686">
        <v>0</v>
      </c>
      <c r="E59" s="686">
        <v>0</v>
      </c>
      <c r="F59" s="686">
        <v>0</v>
      </c>
      <c r="G59" s="686">
        <v>147868308</v>
      </c>
      <c r="H59" s="686">
        <v>0</v>
      </c>
      <c r="I59" s="686">
        <v>147868308</v>
      </c>
    </row>
    <row r="60" spans="1:69" ht="15" customHeight="1">
      <c r="A60" s="697" t="s">
        <v>349</v>
      </c>
      <c r="B60" s="686"/>
      <c r="C60" s="686">
        <v>0</v>
      </c>
      <c r="D60" s="686">
        <v>0</v>
      </c>
      <c r="E60" s="686">
        <v>6002924.25</v>
      </c>
      <c r="F60" s="686">
        <v>148543299.49000001</v>
      </c>
      <c r="G60" s="686">
        <v>148161501.83000001</v>
      </c>
      <c r="H60" s="686">
        <v>381797.65999999602</v>
      </c>
      <c r="I60" s="686">
        <v>0</v>
      </c>
    </row>
    <row r="61" spans="1:69" s="781" customFormat="1" ht="15" customHeight="1">
      <c r="A61" s="697" t="s">
        <v>490</v>
      </c>
      <c r="B61" s="686">
        <v>0</v>
      </c>
      <c r="C61" s="686"/>
      <c r="D61" s="686">
        <v>559329.52</v>
      </c>
      <c r="E61" s="686">
        <v>559329.52</v>
      </c>
      <c r="F61" s="686">
        <v>12578320.84</v>
      </c>
      <c r="G61" s="686">
        <v>13253312.33</v>
      </c>
      <c r="H61" s="686">
        <v>0</v>
      </c>
      <c r="I61" s="686">
        <v>674991.48999999801</v>
      </c>
    </row>
    <row r="62" spans="1:69" s="760" customFormat="1" ht="15" customHeight="1">
      <c r="A62" s="697" t="s">
        <v>350</v>
      </c>
      <c r="B62" s="686"/>
      <c r="C62" s="686">
        <v>0</v>
      </c>
      <c r="D62" s="686">
        <v>6002924.25</v>
      </c>
      <c r="E62" s="686">
        <v>37135748.020000003</v>
      </c>
      <c r="F62" s="686">
        <v>148161501.83000001</v>
      </c>
      <c r="G62" s="686">
        <v>148161501.83000001</v>
      </c>
      <c r="H62" s="686">
        <v>2.9802322387695299E-8</v>
      </c>
      <c r="I62" s="686">
        <v>0</v>
      </c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781"/>
      <c r="Y62" s="781"/>
      <c r="Z62" s="781"/>
      <c r="AA62" s="781"/>
      <c r="AB62" s="781"/>
      <c r="AC62" s="781"/>
      <c r="AD62" s="781"/>
      <c r="AE62" s="781"/>
      <c r="AF62" s="781"/>
      <c r="AG62" s="781"/>
      <c r="AH62" s="781"/>
      <c r="AI62" s="781"/>
      <c r="AJ62" s="781"/>
      <c r="AK62" s="781"/>
      <c r="AL62" s="781"/>
      <c r="AM62" s="781"/>
      <c r="AN62" s="781"/>
      <c r="AO62" s="781"/>
      <c r="AP62" s="781"/>
      <c r="AQ62" s="781"/>
      <c r="AR62" s="781"/>
      <c r="AS62" s="781"/>
      <c r="AT62" s="781"/>
      <c r="AU62" s="781"/>
      <c r="AV62" s="781"/>
      <c r="AW62" s="781"/>
      <c r="AX62" s="781"/>
      <c r="AY62" s="781"/>
      <c r="AZ62" s="781"/>
      <c r="BA62" s="781"/>
      <c r="BB62" s="781"/>
      <c r="BC62" s="781"/>
    </row>
    <row r="63" spans="1:69" ht="15" customHeight="1">
      <c r="A63" s="697" t="s">
        <v>351</v>
      </c>
      <c r="B63" s="686"/>
      <c r="C63" s="686">
        <v>0</v>
      </c>
      <c r="D63" s="686">
        <v>37135748.020000003</v>
      </c>
      <c r="E63" s="686">
        <v>37884032.25</v>
      </c>
      <c r="F63" s="686">
        <v>148161501.83000001</v>
      </c>
      <c r="G63" s="686">
        <v>148161501.83000001</v>
      </c>
      <c r="H63" s="686">
        <v>0</v>
      </c>
      <c r="I63" s="686">
        <v>0</v>
      </c>
    </row>
    <row r="64" spans="1:69" ht="15" customHeight="1">
      <c r="A64" s="697" t="s">
        <v>352</v>
      </c>
      <c r="B64" s="686"/>
      <c r="C64" s="686">
        <v>0</v>
      </c>
      <c r="D64" s="686">
        <v>37884032.25</v>
      </c>
      <c r="E64" s="686">
        <v>37884032.25</v>
      </c>
      <c r="F64" s="686">
        <v>148161501.83000001</v>
      </c>
      <c r="G64" s="686">
        <v>148161501.83000001</v>
      </c>
      <c r="H64" s="686">
        <v>0</v>
      </c>
      <c r="I64" s="686">
        <v>0</v>
      </c>
    </row>
    <row r="65" spans="1:9" ht="15" customHeight="1">
      <c r="A65" s="697" t="s">
        <v>353</v>
      </c>
      <c r="B65" s="686"/>
      <c r="C65" s="686">
        <v>0</v>
      </c>
      <c r="D65" s="686">
        <v>37884032.25</v>
      </c>
      <c r="E65" s="686">
        <v>0</v>
      </c>
      <c r="F65" s="686">
        <v>148161501.83000001</v>
      </c>
      <c r="G65" s="686">
        <v>0</v>
      </c>
      <c r="H65" s="686">
        <v>148161501.83000001</v>
      </c>
      <c r="I65" s="686">
        <v>0</v>
      </c>
    </row>
    <row r="66" spans="1:9" ht="15" customHeight="1">
      <c r="A66" s="697"/>
      <c r="B66" s="686"/>
      <c r="C66" s="686"/>
      <c r="D66" s="686"/>
      <c r="E66" s="686"/>
      <c r="F66" s="686"/>
      <c r="G66" s="686"/>
      <c r="H66" s="686"/>
      <c r="I66" s="686"/>
    </row>
    <row r="67" spans="1:9" ht="15" customHeight="1">
      <c r="A67" s="592" t="s">
        <v>2</v>
      </c>
      <c r="B67" s="718">
        <v>71638353.980000004</v>
      </c>
      <c r="C67" s="718">
        <v>71638353.980000004</v>
      </c>
      <c r="D67" s="718">
        <v>292469573.01999998</v>
      </c>
      <c r="E67" s="718">
        <v>292469573.01999998</v>
      </c>
      <c r="F67" s="718">
        <v>2113128421.7</v>
      </c>
      <c r="G67" s="718">
        <v>2113128421.7</v>
      </c>
      <c r="H67" s="718">
        <v>527383848.30000001</v>
      </c>
      <c r="I67" s="718">
        <v>527383848.30000001</v>
      </c>
    </row>
    <row r="68" spans="1:9" ht="15" customHeight="1">
      <c r="A68" s="244"/>
      <c r="B68" s="245"/>
      <c r="C68" s="245"/>
      <c r="D68" s="245"/>
      <c r="E68" s="245"/>
      <c r="F68" s="245"/>
      <c r="G68" s="245"/>
      <c r="H68" s="245"/>
      <c r="I68" s="245"/>
    </row>
    <row r="69" spans="1:9" ht="15" customHeight="1">
      <c r="B69" s="161">
        <f t="shared" ref="B69:I69" si="0">SUM(B4:B66)</f>
        <v>71638353.980000004</v>
      </c>
      <c r="C69" s="161">
        <f t="shared" si="0"/>
        <v>71638353.979999989</v>
      </c>
      <c r="D69" s="161">
        <f>SUM(D4:D66)</f>
        <v>292469573.01999998</v>
      </c>
      <c r="E69" s="161">
        <f t="shared" si="0"/>
        <v>292469573.01999998</v>
      </c>
      <c r="F69" s="161">
        <f t="shared" si="0"/>
        <v>2113128421.6999998</v>
      </c>
      <c r="G69" s="161">
        <f t="shared" si="0"/>
        <v>2113128421.6999996</v>
      </c>
      <c r="H69" s="161">
        <f t="shared" si="0"/>
        <v>527383848.30000007</v>
      </c>
      <c r="I69" s="161">
        <f t="shared" si="0"/>
        <v>527383848.30000001</v>
      </c>
    </row>
    <row r="70" spans="1:9" ht="15" customHeight="1">
      <c r="D70" s="161"/>
      <c r="E70" s="161"/>
      <c r="F70" s="161"/>
      <c r="G70" s="161"/>
      <c r="H70" s="161"/>
      <c r="I70" s="161"/>
    </row>
    <row r="71" spans="1:9" ht="15" customHeight="1">
      <c r="B71" s="161">
        <f>+B67-B69</f>
        <v>0</v>
      </c>
      <c r="E71" s="161">
        <f>+D67-E67</f>
        <v>0</v>
      </c>
      <c r="G71" s="161">
        <f>+F67-G67</f>
        <v>0</v>
      </c>
      <c r="I71" s="161">
        <f>+H67-I67</f>
        <v>0</v>
      </c>
    </row>
    <row r="73" spans="1:9" ht="15" customHeight="1">
      <c r="B73" s="161"/>
      <c r="C73" s="161">
        <f>C69-C67</f>
        <v>0</v>
      </c>
      <c r="D73" s="161">
        <f>D69-D67</f>
        <v>0</v>
      </c>
      <c r="E73" s="161">
        <f>E69-E67</f>
        <v>0</v>
      </c>
      <c r="F73" s="161"/>
      <c r="G73" s="161">
        <f>G69-G67</f>
        <v>0</v>
      </c>
      <c r="H73" s="161"/>
      <c r="I73" s="161"/>
    </row>
    <row r="74" spans="1:9" ht="15" customHeight="1">
      <c r="H74" s="161"/>
    </row>
    <row r="75" spans="1:9" ht="15" customHeight="1">
      <c r="B75" s="171"/>
      <c r="C75" s="171"/>
      <c r="D75" s="171"/>
      <c r="E75" s="171"/>
      <c r="F75" s="171"/>
      <c r="G75" s="171"/>
      <c r="H75" s="171"/>
      <c r="I75" s="171"/>
    </row>
    <row r="76" spans="1:9" ht="15" customHeight="1">
      <c r="B76" s="161"/>
      <c r="H76" s="161"/>
    </row>
    <row r="77" spans="1:9" ht="15" customHeight="1">
      <c r="B77" s="161"/>
      <c r="C77" s="161"/>
      <c r="D77" s="161"/>
      <c r="E77" s="161"/>
      <c r="F77" s="161"/>
      <c r="G77" s="161"/>
      <c r="H77" s="161"/>
      <c r="I77" s="161"/>
    </row>
    <row r="78" spans="1:9" ht="15" customHeight="1">
      <c r="B78" s="161"/>
      <c r="C78" s="161"/>
      <c r="D78" s="161"/>
      <c r="E78" s="161"/>
      <c r="F78" s="161"/>
      <c r="G78" s="161"/>
      <c r="H78" s="161"/>
      <c r="I78" s="161"/>
    </row>
    <row r="79" spans="1:9" ht="15" customHeight="1">
      <c r="I79" s="161"/>
    </row>
  </sheetData>
  <mergeCells count="4">
    <mergeCell ref="B1:C1"/>
    <mergeCell ref="D1:E1"/>
    <mergeCell ref="F1:G1"/>
    <mergeCell ref="H1:I1"/>
  </mergeCells>
  <printOptions horizontalCentered="1" gridLines="1" gridLinesSet="0"/>
  <pageMargins left="0.19685039370078741" right="0.19685039370078741" top="0.98425196850393704" bottom="0.78740157480314965" header="0.31496062992125984" footer="0.51181102362204722"/>
  <pageSetup scale="52" fitToWidth="0" fitToHeight="0" orientation="landscape" r:id="rId1"/>
  <headerFooter alignWithMargins="0">
    <oddHeader xml:space="preserve">&amp;C INSTITUTO DE ACCESO A LA INFORMACION PUBLICA DEL D.F.
 LA MORENA #1151, COL CP 03020 MEXICO, D.F.
  BALANZA DE COMPROBACION 
 14/03/2011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2"/>
  <sheetViews>
    <sheetView zoomScaleNormal="100" zoomScaleSheetLayoutView="100" workbookViewId="0">
      <pane xSplit="3" ySplit="2" topLeftCell="D3" activePane="bottomRight" state="frozen"/>
      <selection activeCell="H29" sqref="H29"/>
      <selection pane="topRight" activeCell="H29" sqref="H29"/>
      <selection pane="bottomLeft" activeCell="H29" sqref="H29"/>
      <selection pane="bottomRight" activeCell="F102" sqref="F102"/>
    </sheetView>
  </sheetViews>
  <sheetFormatPr baseColWidth="10" defaultColWidth="9.1015625" defaultRowHeight="12.3"/>
  <cols>
    <col min="1" max="1" width="5" style="157" customWidth="1"/>
    <col min="2" max="2" width="4.68359375" style="158" customWidth="1"/>
    <col min="3" max="3" width="70.68359375" style="518" customWidth="1"/>
    <col min="4" max="6" width="15.68359375" style="658" customWidth="1"/>
    <col min="7" max="7" width="15.68359375" style="518" customWidth="1"/>
    <col min="8" max="8" width="1.5234375" style="9" customWidth="1"/>
    <col min="9" max="9" width="10" style="172" customWidth="1"/>
    <col min="10" max="11" width="13.5234375" style="354" customWidth="1"/>
    <col min="12" max="12" width="28.20703125" style="354" customWidth="1"/>
    <col min="13" max="13" width="10.1015625" style="354" bestFit="1" customWidth="1"/>
    <col min="14" max="24" width="9.1015625" style="172"/>
    <col min="25" max="16384" width="9.1015625" style="9"/>
  </cols>
  <sheetData>
    <row r="1" spans="1:13" ht="21">
      <c r="A1" s="155" t="s">
        <v>86</v>
      </c>
      <c r="B1" s="153" t="s">
        <v>87</v>
      </c>
      <c r="C1" s="8" t="s">
        <v>88</v>
      </c>
      <c r="D1" s="653" t="s">
        <v>89</v>
      </c>
      <c r="E1" s="8" t="s">
        <v>0</v>
      </c>
      <c r="F1" s="8" t="s">
        <v>1</v>
      </c>
      <c r="G1" s="135" t="s">
        <v>90</v>
      </c>
      <c r="J1" s="133" t="s">
        <v>724</v>
      </c>
      <c r="K1" s="528" t="s">
        <v>725</v>
      </c>
    </row>
    <row r="2" spans="1:13" ht="12.6">
      <c r="A2" s="206">
        <f>VALUE(MID(C2,11,4))</f>
        <v>0</v>
      </c>
      <c r="B2" s="207">
        <f>VALUE(MID(C2,16,4))</f>
        <v>0</v>
      </c>
      <c r="C2" s="397" t="s">
        <v>91</v>
      </c>
      <c r="D2" s="654">
        <v>111025753.80999999</v>
      </c>
      <c r="E2" s="654">
        <v>37135748.020000003</v>
      </c>
      <c r="F2" s="654">
        <v>37884032.25</v>
      </c>
      <c r="G2" s="403">
        <f>SUM(G3:G159)</f>
        <v>148161501.82999998</v>
      </c>
      <c r="I2" s="355"/>
      <c r="J2" s="671">
        <v>2.7939677238464401E-9</v>
      </c>
      <c r="K2" s="356"/>
      <c r="L2" s="636" t="s">
        <v>91</v>
      </c>
      <c r="M2" s="2" t="b">
        <f t="shared" ref="M2:M65" si="0">L2=C2</f>
        <v>1</v>
      </c>
    </row>
    <row r="3" spans="1:13" ht="12.6">
      <c r="A3" s="206">
        <f>VALUE(MID(C3,11,4))</f>
        <v>0</v>
      </c>
      <c r="B3" s="207">
        <f>VALUE(MID(C3,16,4))</f>
        <v>0</v>
      </c>
      <c r="C3" s="648" t="s">
        <v>1160</v>
      </c>
      <c r="D3" s="655"/>
      <c r="E3" s="655">
        <v>566126.14</v>
      </c>
      <c r="F3" s="655">
        <v>566126.14</v>
      </c>
      <c r="G3" s="649"/>
      <c r="I3" s="357"/>
      <c r="J3" s="671">
        <v>0</v>
      </c>
      <c r="K3" s="356"/>
      <c r="L3" s="636" t="s">
        <v>1160</v>
      </c>
      <c r="M3" s="2" t="b">
        <f t="shared" si="0"/>
        <v>1</v>
      </c>
    </row>
    <row r="4" spans="1:13" ht="12.6">
      <c r="A4" s="206">
        <f>VALUE(MID(C4,11,4))</f>
        <v>1001</v>
      </c>
      <c r="B4" s="207">
        <f>VALUE(MID(C4,16,4))</f>
        <v>0</v>
      </c>
      <c r="C4" s="650" t="s">
        <v>92</v>
      </c>
      <c r="D4" s="654"/>
      <c r="E4" s="656">
        <v>566126.14</v>
      </c>
      <c r="F4" s="656">
        <v>566126.14</v>
      </c>
      <c r="G4" s="403"/>
      <c r="I4" s="355"/>
      <c r="J4" s="671">
        <v>0</v>
      </c>
      <c r="K4" s="356"/>
      <c r="L4" s="636" t="s">
        <v>92</v>
      </c>
      <c r="M4" s="2" t="b">
        <f t="shared" si="0"/>
        <v>1</v>
      </c>
    </row>
    <row r="5" spans="1:13" ht="12.6">
      <c r="A5" s="206">
        <f t="shared" ref="A5" si="1">VALUE(MID(C5,11,4))</f>
        <v>1001</v>
      </c>
      <c r="B5" s="207">
        <f t="shared" ref="B5" si="2">VALUE(MID(C5,16,4))</f>
        <v>2111</v>
      </c>
      <c r="C5" s="404" t="s">
        <v>1676</v>
      </c>
      <c r="D5" s="656">
        <v>2956.5</v>
      </c>
      <c r="E5" s="656">
        <v>0</v>
      </c>
      <c r="F5" s="656">
        <v>0</v>
      </c>
      <c r="G5" s="403">
        <f t="shared" ref="G5:G9" si="3">+D5+E5</f>
        <v>2956.5</v>
      </c>
      <c r="H5" s="684"/>
      <c r="I5" s="685"/>
      <c r="J5" s="671">
        <v>0</v>
      </c>
      <c r="K5" s="356"/>
      <c r="L5" s="636" t="s">
        <v>1676</v>
      </c>
      <c r="M5" s="2" t="b">
        <f t="shared" si="0"/>
        <v>1</v>
      </c>
    </row>
    <row r="6" spans="1:13" ht="12.6">
      <c r="A6" s="206">
        <f t="shared" ref="A6" si="4">VALUE(MID(C6,11,4))</f>
        <v>1001</v>
      </c>
      <c r="B6" s="207">
        <f t="shared" ref="B6" si="5">VALUE(MID(C6,16,4))</f>
        <v>2151</v>
      </c>
      <c r="C6" s="404" t="s">
        <v>1677</v>
      </c>
      <c r="D6" s="656">
        <v>17717.5</v>
      </c>
      <c r="E6" s="656">
        <v>0</v>
      </c>
      <c r="F6" s="656">
        <v>0</v>
      </c>
      <c r="G6" s="403">
        <f t="shared" si="3"/>
        <v>17717.5</v>
      </c>
      <c r="H6" s="684"/>
      <c r="I6" s="685"/>
      <c r="J6" s="671">
        <v>0</v>
      </c>
      <c r="K6" s="356"/>
      <c r="L6" s="636" t="s">
        <v>1677</v>
      </c>
      <c r="M6" s="2" t="b">
        <f t="shared" si="0"/>
        <v>1</v>
      </c>
    </row>
    <row r="7" spans="1:13" ht="12.6">
      <c r="A7" s="206">
        <f t="shared" ref="A7:A58" si="6">VALUE(MID(C7,11,4))</f>
        <v>1001</v>
      </c>
      <c r="B7" s="207">
        <f t="shared" ref="B7:B58" si="7">VALUE(MID(C7,16,4))</f>
        <v>3331</v>
      </c>
      <c r="C7" s="404" t="s">
        <v>1678</v>
      </c>
      <c r="D7" s="656">
        <v>0</v>
      </c>
      <c r="E7" s="656">
        <v>143952.94</v>
      </c>
      <c r="F7" s="656">
        <v>143952.94</v>
      </c>
      <c r="G7" s="403">
        <f t="shared" si="3"/>
        <v>143952.94</v>
      </c>
      <c r="I7" s="355"/>
      <c r="J7" s="671">
        <v>0</v>
      </c>
      <c r="K7" s="356"/>
      <c r="L7" s="636" t="s">
        <v>1678</v>
      </c>
      <c r="M7" s="2" t="b">
        <f t="shared" si="0"/>
        <v>1</v>
      </c>
    </row>
    <row r="8" spans="1:13" ht="12.6">
      <c r="A8" s="206">
        <f t="shared" ref="A8" si="8">VALUE(MID(C8,11,4))</f>
        <v>1001</v>
      </c>
      <c r="B8" s="207">
        <f t="shared" ref="B8" si="9">VALUE(MID(C8,16,4))</f>
        <v>3341</v>
      </c>
      <c r="C8" s="404" t="s">
        <v>873</v>
      </c>
      <c r="D8" s="656">
        <v>121115.3</v>
      </c>
      <c r="E8" s="656">
        <v>81666.8</v>
      </c>
      <c r="F8" s="656">
        <v>81666.8</v>
      </c>
      <c r="G8" s="403">
        <f t="shared" si="3"/>
        <v>202782.1</v>
      </c>
      <c r="I8" s="355"/>
      <c r="J8" s="671">
        <v>0</v>
      </c>
      <c r="K8" s="356"/>
      <c r="L8" s="636" t="s">
        <v>873</v>
      </c>
      <c r="M8" s="2" t="b">
        <f t="shared" si="0"/>
        <v>1</v>
      </c>
    </row>
    <row r="9" spans="1:13" ht="12.6">
      <c r="A9" s="206">
        <f t="shared" ref="A9" si="10">VALUE(MID(C9,11,4))</f>
        <v>1001</v>
      </c>
      <c r="B9" s="207">
        <f t="shared" ref="B9" si="11">VALUE(MID(C9,16,4))</f>
        <v>3362</v>
      </c>
      <c r="C9" s="404" t="s">
        <v>1498</v>
      </c>
      <c r="D9" s="656">
        <v>0</v>
      </c>
      <c r="E9" s="656">
        <v>340506.4</v>
      </c>
      <c r="F9" s="656">
        <v>340506.4</v>
      </c>
      <c r="G9" s="403">
        <f t="shared" si="3"/>
        <v>340506.4</v>
      </c>
      <c r="I9" s="355"/>
      <c r="J9" s="671">
        <v>0</v>
      </c>
      <c r="K9" s="356"/>
      <c r="L9" s="636" t="s">
        <v>1498</v>
      </c>
      <c r="M9" s="2" t="b">
        <f t="shared" si="0"/>
        <v>1</v>
      </c>
    </row>
    <row r="10" spans="1:13" ht="12.6">
      <c r="A10" s="206">
        <f t="shared" si="6"/>
        <v>0</v>
      </c>
      <c r="B10" s="207">
        <f t="shared" si="7"/>
        <v>0</v>
      </c>
      <c r="C10" s="648" t="s">
        <v>1161</v>
      </c>
      <c r="D10" s="655"/>
      <c r="E10" s="655">
        <v>789758.97</v>
      </c>
      <c r="F10" s="655">
        <v>789758.97</v>
      </c>
      <c r="G10" s="649"/>
      <c r="I10" s="355"/>
      <c r="J10" s="671">
        <v>0</v>
      </c>
      <c r="K10" s="356"/>
      <c r="L10" s="636" t="s">
        <v>1161</v>
      </c>
      <c r="M10" s="2" t="b">
        <f t="shared" si="0"/>
        <v>1</v>
      </c>
    </row>
    <row r="11" spans="1:13" ht="12.6">
      <c r="A11" s="206">
        <f t="shared" si="6"/>
        <v>2001</v>
      </c>
      <c r="B11" s="207">
        <f t="shared" si="7"/>
        <v>0</v>
      </c>
      <c r="C11" s="650" t="s">
        <v>394</v>
      </c>
      <c r="D11" s="656"/>
      <c r="E11" s="656">
        <v>745099.89</v>
      </c>
      <c r="F11" s="656">
        <v>745099.89</v>
      </c>
      <c r="G11" s="403"/>
      <c r="I11" s="355"/>
      <c r="J11" s="671">
        <v>0</v>
      </c>
      <c r="K11" s="356"/>
      <c r="L11" s="636" t="s">
        <v>394</v>
      </c>
      <c r="M11" s="2" t="b">
        <f t="shared" si="0"/>
        <v>1</v>
      </c>
    </row>
    <row r="12" spans="1:13" ht="12.6">
      <c r="A12" s="206">
        <f>VALUE(MID(C12,11,4))</f>
        <v>2001</v>
      </c>
      <c r="B12" s="207">
        <f>VALUE(MID(C12,16,4))</f>
        <v>3341</v>
      </c>
      <c r="C12" s="404" t="s">
        <v>1871</v>
      </c>
      <c r="D12" s="656">
        <v>60000</v>
      </c>
      <c r="E12" s="656">
        <v>0</v>
      </c>
      <c r="F12" s="656">
        <v>0</v>
      </c>
      <c r="G12" s="403">
        <f>+D12+E12</f>
        <v>60000</v>
      </c>
      <c r="I12" s="355"/>
      <c r="J12" s="671">
        <v>0</v>
      </c>
      <c r="K12" s="356"/>
      <c r="L12" s="636" t="s">
        <v>1871</v>
      </c>
      <c r="M12" s="2" t="b">
        <f t="shared" si="0"/>
        <v>1</v>
      </c>
    </row>
    <row r="13" spans="1:13" ht="12.6">
      <c r="A13" s="206">
        <f>VALUE(MID(C13,11,4))</f>
        <v>2001</v>
      </c>
      <c r="B13" s="207">
        <f>VALUE(MID(C13,16,4))</f>
        <v>3362</v>
      </c>
      <c r="C13" s="404" t="s">
        <v>1053</v>
      </c>
      <c r="D13" s="656">
        <v>0</v>
      </c>
      <c r="E13" s="656">
        <v>0</v>
      </c>
      <c r="F13" s="656">
        <v>0</v>
      </c>
      <c r="G13" s="403">
        <f>+D13+E13</f>
        <v>0</v>
      </c>
      <c r="I13" s="355"/>
      <c r="J13" s="671">
        <v>0</v>
      </c>
      <c r="K13" s="356"/>
      <c r="L13" s="636" t="s">
        <v>1053</v>
      </c>
      <c r="M13" s="2" t="b">
        <f t="shared" si="0"/>
        <v>1</v>
      </c>
    </row>
    <row r="14" spans="1:13" ht="12.6">
      <c r="A14" s="206">
        <f t="shared" si="6"/>
        <v>2001</v>
      </c>
      <c r="B14" s="207">
        <f t="shared" si="7"/>
        <v>3611</v>
      </c>
      <c r="C14" s="404" t="s">
        <v>93</v>
      </c>
      <c r="D14" s="656">
        <v>0</v>
      </c>
      <c r="E14" s="656">
        <v>475600</v>
      </c>
      <c r="F14" s="656">
        <v>475600</v>
      </c>
      <c r="G14" s="403">
        <f>+D14+E14</f>
        <v>475600</v>
      </c>
      <c r="I14" s="355"/>
      <c r="J14" s="671">
        <v>0</v>
      </c>
      <c r="K14" s="356"/>
      <c r="L14" s="636" t="s">
        <v>93</v>
      </c>
      <c r="M14" s="2" t="b">
        <f t="shared" si="0"/>
        <v>1</v>
      </c>
    </row>
    <row r="15" spans="1:13" ht="12.6">
      <c r="A15" s="206">
        <f t="shared" si="6"/>
        <v>2001</v>
      </c>
      <c r="B15" s="207">
        <f t="shared" si="7"/>
        <v>3661</v>
      </c>
      <c r="C15" s="404" t="s">
        <v>1367</v>
      </c>
      <c r="D15" s="656">
        <v>90000.01999999999</v>
      </c>
      <c r="E15" s="656">
        <v>269499.89</v>
      </c>
      <c r="F15" s="656">
        <v>269499.89</v>
      </c>
      <c r="G15" s="403">
        <f>+D15+E15</f>
        <v>359499.91000000003</v>
      </c>
      <c r="I15" s="355"/>
      <c r="J15" s="671">
        <v>0</v>
      </c>
      <c r="K15" s="356"/>
      <c r="L15" s="636" t="s">
        <v>1367</v>
      </c>
      <c r="M15" s="2" t="b">
        <f t="shared" si="0"/>
        <v>1</v>
      </c>
    </row>
    <row r="16" spans="1:13" ht="12.6">
      <c r="A16" s="206">
        <f t="shared" si="6"/>
        <v>2002</v>
      </c>
      <c r="B16" s="207">
        <f t="shared" si="7"/>
        <v>0</v>
      </c>
      <c r="C16" s="650" t="s">
        <v>1679</v>
      </c>
      <c r="D16" s="656"/>
      <c r="E16" s="656">
        <v>8441.31</v>
      </c>
      <c r="F16" s="656">
        <v>8441.31</v>
      </c>
      <c r="G16" s="403"/>
      <c r="I16" s="355"/>
      <c r="J16" s="671">
        <v>0</v>
      </c>
      <c r="K16" s="356"/>
      <c r="L16" s="636" t="s">
        <v>1679</v>
      </c>
      <c r="M16" s="2" t="b">
        <f t="shared" si="0"/>
        <v>1</v>
      </c>
    </row>
    <row r="17" spans="1:13" ht="12.6">
      <c r="A17" s="206">
        <f t="shared" ref="A17:A27" si="12">VALUE(MID(C17,11,4))</f>
        <v>2002</v>
      </c>
      <c r="B17" s="207">
        <f t="shared" ref="B17:B27" si="13">VALUE(MID(C17,16,4))</f>
        <v>3362</v>
      </c>
      <c r="C17" s="404" t="s">
        <v>395</v>
      </c>
      <c r="D17" s="656">
        <v>196852</v>
      </c>
      <c r="E17" s="656">
        <v>0</v>
      </c>
      <c r="F17" s="656">
        <v>0</v>
      </c>
      <c r="G17" s="403">
        <f>+D17+E17</f>
        <v>196852</v>
      </c>
      <c r="I17" s="355"/>
      <c r="J17" s="671">
        <v>0</v>
      </c>
      <c r="K17" s="356"/>
      <c r="L17" s="636" t="s">
        <v>395</v>
      </c>
      <c r="M17" s="2" t="b">
        <f t="shared" si="0"/>
        <v>1</v>
      </c>
    </row>
    <row r="18" spans="1:13" ht="12.6">
      <c r="A18" s="206">
        <f t="shared" si="12"/>
        <v>2002</v>
      </c>
      <c r="B18" s="207">
        <f t="shared" si="13"/>
        <v>5931</v>
      </c>
      <c r="C18" s="404" t="s">
        <v>1368</v>
      </c>
      <c r="D18" s="656">
        <v>0</v>
      </c>
      <c r="E18" s="656">
        <v>8441.31</v>
      </c>
      <c r="F18" s="656">
        <v>8441.31</v>
      </c>
      <c r="G18" s="403">
        <f>+D18+E18</f>
        <v>8441.31</v>
      </c>
      <c r="I18" s="355"/>
      <c r="J18" s="671">
        <v>0</v>
      </c>
      <c r="K18" s="356"/>
      <c r="L18" s="636" t="s">
        <v>1368</v>
      </c>
      <c r="M18" s="2" t="b">
        <f t="shared" si="0"/>
        <v>1</v>
      </c>
    </row>
    <row r="19" spans="1:13" ht="12.6">
      <c r="A19" s="206">
        <f t="shared" si="12"/>
        <v>2003</v>
      </c>
      <c r="B19" s="207">
        <f t="shared" si="13"/>
        <v>0</v>
      </c>
      <c r="C19" s="650" t="s">
        <v>1369</v>
      </c>
      <c r="D19" s="656"/>
      <c r="E19" s="656">
        <v>36217.769999999997</v>
      </c>
      <c r="F19" s="656">
        <v>36217.769999999997</v>
      </c>
      <c r="G19" s="403"/>
      <c r="I19" s="355"/>
      <c r="J19" s="671">
        <v>0</v>
      </c>
      <c r="K19" s="356"/>
      <c r="L19" s="636" t="s">
        <v>1369</v>
      </c>
      <c r="M19" s="2" t="b">
        <f t="shared" si="0"/>
        <v>1</v>
      </c>
    </row>
    <row r="20" spans="1:13" ht="12.6">
      <c r="A20" s="206">
        <f t="shared" ref="A20" si="14">VALUE(MID(C20,11,4))</f>
        <v>2003</v>
      </c>
      <c r="B20" s="207">
        <f t="shared" ref="B20" si="15">VALUE(MID(C20,16,4))</f>
        <v>2141</v>
      </c>
      <c r="C20" s="404" t="s">
        <v>1370</v>
      </c>
      <c r="D20" s="656">
        <v>4666.49</v>
      </c>
      <c r="E20" s="656">
        <v>0</v>
      </c>
      <c r="F20" s="656">
        <v>0</v>
      </c>
      <c r="G20" s="403">
        <f t="shared" ref="G20:G27" si="16">+D20+E20</f>
        <v>4666.49</v>
      </c>
      <c r="I20" s="355"/>
      <c r="J20" s="671">
        <v>0</v>
      </c>
      <c r="K20" s="356"/>
      <c r="L20" s="636" t="s">
        <v>1370</v>
      </c>
      <c r="M20" s="2" t="b">
        <f t="shared" si="0"/>
        <v>1</v>
      </c>
    </row>
    <row r="21" spans="1:13" ht="12.6">
      <c r="A21" s="206">
        <f t="shared" si="12"/>
        <v>2003</v>
      </c>
      <c r="B21" s="207">
        <f t="shared" si="13"/>
        <v>2151</v>
      </c>
      <c r="C21" s="404" t="s">
        <v>1371</v>
      </c>
      <c r="D21" s="656">
        <v>22070</v>
      </c>
      <c r="E21" s="656">
        <v>0</v>
      </c>
      <c r="F21" s="656">
        <v>0</v>
      </c>
      <c r="G21" s="403">
        <f t="shared" si="16"/>
        <v>22070</v>
      </c>
      <c r="I21" s="355"/>
      <c r="J21" s="671">
        <v>0</v>
      </c>
      <c r="K21" s="356"/>
      <c r="L21" s="636" t="s">
        <v>1371</v>
      </c>
      <c r="M21" s="2" t="b">
        <f t="shared" si="0"/>
        <v>1</v>
      </c>
    </row>
    <row r="22" spans="1:13" ht="12.6">
      <c r="A22" s="206">
        <f t="shared" ref="A22" si="17">VALUE(MID(C22,11,4))</f>
        <v>2003</v>
      </c>
      <c r="B22" s="207">
        <f t="shared" ref="B22" si="18">VALUE(MID(C22,16,4))</f>
        <v>2941</v>
      </c>
      <c r="C22" s="404" t="s">
        <v>1791</v>
      </c>
      <c r="D22" s="656">
        <v>9625.68</v>
      </c>
      <c r="E22" s="656">
        <v>0</v>
      </c>
      <c r="F22" s="656">
        <v>0</v>
      </c>
      <c r="G22" s="403">
        <f t="shared" si="16"/>
        <v>9625.68</v>
      </c>
      <c r="I22" s="355"/>
      <c r="J22" s="671">
        <v>0</v>
      </c>
      <c r="K22" s="356"/>
      <c r="L22" s="636" t="s">
        <v>1791</v>
      </c>
      <c r="M22" s="2" t="b">
        <f t="shared" si="0"/>
        <v>1</v>
      </c>
    </row>
    <row r="23" spans="1:13" ht="12.6">
      <c r="A23" s="206">
        <f t="shared" si="12"/>
        <v>2003</v>
      </c>
      <c r="B23" s="207">
        <f t="shared" si="13"/>
        <v>3161</v>
      </c>
      <c r="C23" s="404" t="s">
        <v>1372</v>
      </c>
      <c r="D23" s="656">
        <v>11433</v>
      </c>
      <c r="E23" s="656">
        <v>0</v>
      </c>
      <c r="F23" s="656">
        <v>0</v>
      </c>
      <c r="G23" s="403">
        <f t="shared" si="16"/>
        <v>11433</v>
      </c>
      <c r="I23" s="355"/>
      <c r="J23" s="671">
        <v>0</v>
      </c>
      <c r="K23" s="356"/>
      <c r="L23" s="636" t="s">
        <v>1372</v>
      </c>
      <c r="M23" s="2" t="b">
        <f t="shared" si="0"/>
        <v>1</v>
      </c>
    </row>
    <row r="24" spans="1:13" ht="12.6">
      <c r="A24" s="206">
        <f t="shared" ref="A24:A25" si="19">VALUE(MID(C24,11,4))</f>
        <v>2003</v>
      </c>
      <c r="B24" s="207">
        <f t="shared" ref="B24:B25" si="20">VALUE(MID(C24,16,4))</f>
        <v>3171</v>
      </c>
      <c r="C24" s="404" t="s">
        <v>1373</v>
      </c>
      <c r="D24" s="656">
        <v>6573</v>
      </c>
      <c r="E24" s="656">
        <v>0</v>
      </c>
      <c r="F24" s="656">
        <v>0</v>
      </c>
      <c r="G24" s="403">
        <f t="shared" si="16"/>
        <v>6573</v>
      </c>
      <c r="I24" s="355"/>
      <c r="J24" s="671">
        <v>0</v>
      </c>
      <c r="K24" s="356"/>
      <c r="L24" s="636" t="s">
        <v>1373</v>
      </c>
      <c r="M24" s="2" t="b">
        <f t="shared" si="0"/>
        <v>1</v>
      </c>
    </row>
    <row r="25" spans="1:13" ht="12.6">
      <c r="A25" s="206">
        <f t="shared" si="19"/>
        <v>2003</v>
      </c>
      <c r="B25" s="207">
        <f t="shared" si="20"/>
        <v>3521</v>
      </c>
      <c r="C25" s="404" t="s">
        <v>1374</v>
      </c>
      <c r="D25" s="656">
        <v>23556.01</v>
      </c>
      <c r="E25" s="656">
        <v>0</v>
      </c>
      <c r="F25" s="656">
        <v>0</v>
      </c>
      <c r="G25" s="403">
        <f t="shared" si="16"/>
        <v>23556.01</v>
      </c>
      <c r="I25" s="355"/>
      <c r="J25" s="671">
        <v>0</v>
      </c>
      <c r="K25" s="356"/>
      <c r="L25" s="636" t="s">
        <v>1374</v>
      </c>
      <c r="M25" s="2" t="b">
        <f t="shared" si="0"/>
        <v>1</v>
      </c>
    </row>
    <row r="26" spans="1:13" ht="12.6">
      <c r="A26" s="206">
        <f t="shared" ref="A26" si="21">VALUE(MID(C26,11,4))</f>
        <v>2003</v>
      </c>
      <c r="B26" s="207">
        <f t="shared" ref="B26" si="22">VALUE(MID(C26,16,4))</f>
        <v>3691</v>
      </c>
      <c r="C26" s="404" t="s">
        <v>1375</v>
      </c>
      <c r="D26" s="656">
        <v>184182.23000000004</v>
      </c>
      <c r="E26" s="656">
        <v>36217.769999999997</v>
      </c>
      <c r="F26" s="656">
        <v>36217.769999999997</v>
      </c>
      <c r="G26" s="403">
        <f t="shared" si="16"/>
        <v>220400.00000000003</v>
      </c>
      <c r="I26" s="355"/>
      <c r="J26" s="671">
        <v>0</v>
      </c>
      <c r="K26" s="356"/>
      <c r="L26" s="636" t="s">
        <v>1375</v>
      </c>
      <c r="M26" s="2" t="b">
        <f t="shared" si="0"/>
        <v>1</v>
      </c>
    </row>
    <row r="27" spans="1:13" ht="12.6">
      <c r="A27" s="206">
        <f t="shared" si="12"/>
        <v>2003</v>
      </c>
      <c r="B27" s="207">
        <f t="shared" si="13"/>
        <v>5971</v>
      </c>
      <c r="C27" s="404" t="s">
        <v>1680</v>
      </c>
      <c r="D27" s="656">
        <v>115750.6</v>
      </c>
      <c r="E27" s="656">
        <v>0</v>
      </c>
      <c r="F27" s="656">
        <v>0</v>
      </c>
      <c r="G27" s="403">
        <f t="shared" si="16"/>
        <v>115750.6</v>
      </c>
      <c r="I27" s="355"/>
      <c r="J27" s="671">
        <v>0</v>
      </c>
      <c r="K27" s="356"/>
      <c r="L27" s="636" t="s">
        <v>1680</v>
      </c>
      <c r="M27" s="2" t="b">
        <f t="shared" si="0"/>
        <v>1</v>
      </c>
    </row>
    <row r="28" spans="1:13" ht="12.6">
      <c r="A28" s="206">
        <f t="shared" si="6"/>
        <v>0</v>
      </c>
      <c r="B28" s="207">
        <f t="shared" si="7"/>
        <v>0</v>
      </c>
      <c r="C28" s="648" t="s">
        <v>1162</v>
      </c>
      <c r="D28" s="655"/>
      <c r="E28" s="655">
        <v>451310.76</v>
      </c>
      <c r="F28" s="655">
        <v>451310.76</v>
      </c>
      <c r="G28" s="649"/>
      <c r="I28" s="355"/>
      <c r="J28" s="671">
        <v>0</v>
      </c>
      <c r="K28" s="356"/>
      <c r="L28" s="636" t="s">
        <v>1162</v>
      </c>
      <c r="M28" s="2" t="b">
        <f t="shared" si="0"/>
        <v>1</v>
      </c>
    </row>
    <row r="29" spans="1:13" ht="12.6">
      <c r="A29" s="206">
        <f t="shared" si="6"/>
        <v>3001</v>
      </c>
      <c r="B29" s="207">
        <f t="shared" si="7"/>
        <v>0</v>
      </c>
      <c r="C29" s="650" t="s">
        <v>1376</v>
      </c>
      <c r="D29" s="656"/>
      <c r="E29" s="656">
        <v>451310.76</v>
      </c>
      <c r="F29" s="656">
        <v>451310.76</v>
      </c>
      <c r="G29" s="403"/>
      <c r="I29" s="355"/>
      <c r="J29" s="671">
        <v>0</v>
      </c>
      <c r="K29" s="356"/>
      <c r="L29" s="636" t="s">
        <v>1376</v>
      </c>
      <c r="M29" s="2" t="b">
        <f t="shared" si="0"/>
        <v>1</v>
      </c>
    </row>
    <row r="30" spans="1:13" ht="12.6">
      <c r="A30" s="206">
        <f>VALUE(MID(C30,11,4))</f>
        <v>3001</v>
      </c>
      <c r="B30" s="207">
        <f>VALUE(MID(C30,16,4))</f>
        <v>3171</v>
      </c>
      <c r="C30" s="404" t="s">
        <v>1499</v>
      </c>
      <c r="D30" s="656">
        <v>89914.22</v>
      </c>
      <c r="E30" s="656">
        <v>0</v>
      </c>
      <c r="F30" s="656">
        <v>0</v>
      </c>
      <c r="G30" s="403">
        <f t="shared" ref="G30:G33" si="23">+D30+E30</f>
        <v>89914.22</v>
      </c>
      <c r="H30" s="684"/>
      <c r="I30" s="685"/>
      <c r="J30" s="686">
        <v>0</v>
      </c>
      <c r="K30" s="356"/>
      <c r="L30" s="636" t="s">
        <v>1499</v>
      </c>
      <c r="M30" s="2" t="b">
        <f t="shared" si="0"/>
        <v>1</v>
      </c>
    </row>
    <row r="31" spans="1:13" ht="12.6">
      <c r="A31" s="206">
        <f>VALUE(MID(C31,11,4))</f>
        <v>3001</v>
      </c>
      <c r="B31" s="207">
        <f>VALUE(MID(C31,16,4))</f>
        <v>3351</v>
      </c>
      <c r="C31" s="404" t="s">
        <v>1377</v>
      </c>
      <c r="D31" s="656">
        <v>0</v>
      </c>
      <c r="E31" s="656">
        <v>191400</v>
      </c>
      <c r="F31" s="656">
        <v>191400</v>
      </c>
      <c r="G31" s="403">
        <f t="shared" si="23"/>
        <v>191400</v>
      </c>
      <c r="H31" s="684"/>
      <c r="I31" s="685"/>
      <c r="J31" s="686">
        <v>0</v>
      </c>
      <c r="K31" s="356"/>
      <c r="L31" s="636" t="s">
        <v>1377</v>
      </c>
      <c r="M31" s="2" t="b">
        <f t="shared" si="0"/>
        <v>1</v>
      </c>
    </row>
    <row r="32" spans="1:13" ht="12.6">
      <c r="A32" s="206">
        <f>VALUE(MID(C32,11,4))</f>
        <v>3001</v>
      </c>
      <c r="B32" s="207">
        <f>VALUE(MID(C32,16,4))</f>
        <v>3362</v>
      </c>
      <c r="C32" s="404" t="s">
        <v>1872</v>
      </c>
      <c r="D32" s="656">
        <v>0</v>
      </c>
      <c r="E32" s="656">
        <v>259910.76</v>
      </c>
      <c r="F32" s="656">
        <v>259910.76</v>
      </c>
      <c r="G32" s="403">
        <f t="shared" si="23"/>
        <v>259910.76</v>
      </c>
      <c r="H32" s="684"/>
      <c r="I32" s="685"/>
      <c r="J32" s="686">
        <v>0</v>
      </c>
      <c r="K32" s="356"/>
      <c r="L32" s="636" t="s">
        <v>1872</v>
      </c>
      <c r="M32" s="2" t="b">
        <f t="shared" si="0"/>
        <v>1</v>
      </c>
    </row>
    <row r="33" spans="1:13" ht="12.6">
      <c r="A33" s="206">
        <f t="shared" si="6"/>
        <v>3001</v>
      </c>
      <c r="B33" s="207">
        <f t="shared" si="7"/>
        <v>3391</v>
      </c>
      <c r="C33" s="404" t="s">
        <v>1500</v>
      </c>
      <c r="D33" s="656">
        <v>91640</v>
      </c>
      <c r="E33" s="656">
        <v>0</v>
      </c>
      <c r="F33" s="656">
        <v>0</v>
      </c>
      <c r="G33" s="403">
        <f t="shared" si="23"/>
        <v>91640</v>
      </c>
      <c r="I33" s="355"/>
      <c r="J33" s="671">
        <v>0</v>
      </c>
      <c r="K33" s="356"/>
      <c r="L33" s="636" t="s">
        <v>1500</v>
      </c>
      <c r="M33" s="2" t="b">
        <f t="shared" si="0"/>
        <v>1</v>
      </c>
    </row>
    <row r="34" spans="1:13" ht="12.6">
      <c r="A34" s="206">
        <f t="shared" si="6"/>
        <v>0</v>
      </c>
      <c r="B34" s="207">
        <f t="shared" si="7"/>
        <v>0</v>
      </c>
      <c r="C34" s="648" t="s">
        <v>94</v>
      </c>
      <c r="D34" s="655"/>
      <c r="E34" s="655">
        <v>202574.91</v>
      </c>
      <c r="F34" s="655">
        <v>202574.91</v>
      </c>
      <c r="G34" s="649"/>
      <c r="I34" s="355"/>
      <c r="J34" s="671">
        <v>0</v>
      </c>
      <c r="K34" s="356"/>
      <c r="L34" s="636" t="s">
        <v>94</v>
      </c>
      <c r="M34" s="2" t="b">
        <f t="shared" si="0"/>
        <v>1</v>
      </c>
    </row>
    <row r="35" spans="1:13" ht="12.6">
      <c r="A35" s="206">
        <f t="shared" si="6"/>
        <v>4001</v>
      </c>
      <c r="B35" s="207">
        <f t="shared" si="7"/>
        <v>0</v>
      </c>
      <c r="C35" s="650" t="s">
        <v>1378</v>
      </c>
      <c r="D35" s="656"/>
      <c r="E35" s="656">
        <v>202574.91</v>
      </c>
      <c r="F35" s="656">
        <v>202574.91</v>
      </c>
      <c r="G35" s="403"/>
      <c r="I35" s="355"/>
      <c r="J35" s="671">
        <v>0</v>
      </c>
      <c r="K35" s="356"/>
      <c r="L35" s="636" t="s">
        <v>1378</v>
      </c>
      <c r="M35" s="2" t="b">
        <f t="shared" si="0"/>
        <v>1</v>
      </c>
    </row>
    <row r="36" spans="1:13" ht="12.6">
      <c r="A36" s="206">
        <f t="shared" ref="A36" si="24">VALUE(MID(C36,11,4))</f>
        <v>4001</v>
      </c>
      <c r="B36" s="207">
        <f t="shared" ref="B36" si="25">VALUE(MID(C36,16,4))</f>
        <v>2941</v>
      </c>
      <c r="C36" s="404" t="s">
        <v>95</v>
      </c>
      <c r="D36" s="656">
        <v>49665.120000000003</v>
      </c>
      <c r="E36" s="656">
        <v>0</v>
      </c>
      <c r="F36" s="656">
        <v>0</v>
      </c>
      <c r="G36" s="403">
        <f t="shared" ref="G36:G42" si="26">+D36+E36</f>
        <v>49665.120000000003</v>
      </c>
      <c r="H36" s="684"/>
      <c r="I36" s="685"/>
      <c r="J36" s="686">
        <v>0</v>
      </c>
      <c r="K36" s="356"/>
      <c r="L36" s="636" t="s">
        <v>95</v>
      </c>
      <c r="M36" s="2" t="b">
        <f t="shared" si="0"/>
        <v>1</v>
      </c>
    </row>
    <row r="37" spans="1:13" ht="12.6">
      <c r="A37" s="206">
        <f t="shared" si="6"/>
        <v>4001</v>
      </c>
      <c r="B37" s="207">
        <f t="shared" si="7"/>
        <v>3171</v>
      </c>
      <c r="C37" s="404" t="s">
        <v>96</v>
      </c>
      <c r="D37" s="656">
        <v>673769.9</v>
      </c>
      <c r="E37" s="656">
        <v>198228.31</v>
      </c>
      <c r="F37" s="656">
        <v>198228.31</v>
      </c>
      <c r="G37" s="403">
        <f t="shared" si="26"/>
        <v>871998.21</v>
      </c>
      <c r="H37" s="684"/>
      <c r="I37" s="685"/>
      <c r="J37" s="686">
        <v>0</v>
      </c>
      <c r="K37" s="356"/>
      <c r="L37" s="636" t="s">
        <v>96</v>
      </c>
      <c r="M37" s="2" t="b">
        <f t="shared" si="0"/>
        <v>1</v>
      </c>
    </row>
    <row r="38" spans="1:13" ht="12.6">
      <c r="A38" s="206">
        <f t="shared" ref="A38" si="27">VALUE(MID(C38,11,4))</f>
        <v>4001</v>
      </c>
      <c r="B38" s="207">
        <f t="shared" ref="B38" si="28">VALUE(MID(C38,16,4))</f>
        <v>3271</v>
      </c>
      <c r="C38" s="404" t="s">
        <v>1379</v>
      </c>
      <c r="D38" s="656">
        <v>134311.76</v>
      </c>
      <c r="E38" s="656">
        <v>0</v>
      </c>
      <c r="F38" s="656">
        <v>0</v>
      </c>
      <c r="G38" s="403">
        <f t="shared" si="26"/>
        <v>134311.76</v>
      </c>
      <c r="H38" s="684"/>
      <c r="I38" s="685"/>
      <c r="J38" s="671">
        <v>0</v>
      </c>
      <c r="K38" s="356"/>
      <c r="L38" s="636" t="s">
        <v>1379</v>
      </c>
      <c r="M38" s="2" t="b">
        <f t="shared" si="0"/>
        <v>1</v>
      </c>
    </row>
    <row r="39" spans="1:13" ht="12.6">
      <c r="A39" s="206">
        <f t="shared" si="6"/>
        <v>4001</v>
      </c>
      <c r="B39" s="207">
        <f t="shared" si="7"/>
        <v>3461</v>
      </c>
      <c r="C39" s="404" t="s">
        <v>768</v>
      </c>
      <c r="D39" s="656">
        <v>12676.260000000002</v>
      </c>
      <c r="E39" s="656">
        <v>1156.5999999999999</v>
      </c>
      <c r="F39" s="656">
        <v>1156.5999999999999</v>
      </c>
      <c r="G39" s="403">
        <f t="shared" si="26"/>
        <v>13832.860000000002</v>
      </c>
      <c r="H39" s="684"/>
      <c r="I39" s="685"/>
      <c r="J39" s="671">
        <v>0</v>
      </c>
      <c r="K39" s="356"/>
      <c r="L39" s="636" t="s">
        <v>768</v>
      </c>
      <c r="M39" s="2" t="b">
        <f t="shared" si="0"/>
        <v>1</v>
      </c>
    </row>
    <row r="40" spans="1:13" ht="12.6">
      <c r="A40" s="206">
        <f t="shared" si="6"/>
        <v>4001</v>
      </c>
      <c r="B40" s="207">
        <f t="shared" si="7"/>
        <v>3571</v>
      </c>
      <c r="C40" s="404" t="s">
        <v>97</v>
      </c>
      <c r="D40" s="656">
        <v>41373.72</v>
      </c>
      <c r="E40" s="656">
        <v>3190</v>
      </c>
      <c r="F40" s="656">
        <v>3190</v>
      </c>
      <c r="G40" s="403">
        <f t="shared" si="26"/>
        <v>44563.72</v>
      </c>
      <c r="H40" s="684"/>
      <c r="I40" s="685"/>
      <c r="J40" s="671">
        <v>0</v>
      </c>
      <c r="K40" s="356"/>
      <c r="L40" s="636" t="s">
        <v>97</v>
      </c>
      <c r="M40" s="2" t="b">
        <f t="shared" si="0"/>
        <v>1</v>
      </c>
    </row>
    <row r="41" spans="1:13" ht="12.6">
      <c r="A41" s="206">
        <f t="shared" ref="A41" si="29">VALUE(MID(C41,11,4))</f>
        <v>4001</v>
      </c>
      <c r="B41" s="207">
        <f t="shared" ref="B41" si="30">VALUE(MID(C41,16,4))</f>
        <v>5151</v>
      </c>
      <c r="C41" s="404" t="s">
        <v>1832</v>
      </c>
      <c r="D41" s="656">
        <v>49949.99</v>
      </c>
      <c r="E41" s="656">
        <v>0</v>
      </c>
      <c r="F41" s="656">
        <v>0</v>
      </c>
      <c r="G41" s="403">
        <f t="shared" si="26"/>
        <v>49949.99</v>
      </c>
      <c r="H41" s="684"/>
      <c r="I41" s="685"/>
      <c r="J41" s="671">
        <v>0</v>
      </c>
      <c r="K41" s="356"/>
      <c r="L41" s="636" t="s">
        <v>1832</v>
      </c>
      <c r="M41" s="2" t="b">
        <f t="shared" si="0"/>
        <v>1</v>
      </c>
    </row>
    <row r="42" spans="1:13" ht="12.6">
      <c r="A42" s="206">
        <f t="shared" ref="A42" si="31">VALUE(MID(C42,11,4))</f>
        <v>4001</v>
      </c>
      <c r="B42" s="207">
        <f t="shared" ref="B42" si="32">VALUE(MID(C42,16,4))</f>
        <v>5971</v>
      </c>
      <c r="C42" s="404" t="s">
        <v>396</v>
      </c>
      <c r="D42" s="656">
        <v>310625.95999999996</v>
      </c>
      <c r="E42" s="656">
        <v>0</v>
      </c>
      <c r="F42" s="656">
        <v>0</v>
      </c>
      <c r="G42" s="403">
        <f t="shared" si="26"/>
        <v>310625.95999999996</v>
      </c>
      <c r="H42" s="684"/>
      <c r="I42" s="685"/>
      <c r="J42" s="671">
        <v>0</v>
      </c>
      <c r="K42" s="356"/>
      <c r="L42" s="636" t="s">
        <v>396</v>
      </c>
      <c r="M42" s="2" t="b">
        <f t="shared" si="0"/>
        <v>1</v>
      </c>
    </row>
    <row r="43" spans="1:13" ht="12.6">
      <c r="A43" s="206">
        <f t="shared" si="6"/>
        <v>0</v>
      </c>
      <c r="B43" s="207">
        <f t="shared" si="7"/>
        <v>0</v>
      </c>
      <c r="C43" s="742" t="s">
        <v>98</v>
      </c>
      <c r="D43" s="655"/>
      <c r="E43" s="655">
        <v>33453012.280000001</v>
      </c>
      <c r="F43" s="655">
        <v>34201296.509999998</v>
      </c>
      <c r="G43" s="649"/>
      <c r="I43" s="355"/>
      <c r="J43" s="671">
        <v>9.3132257461547893E-10</v>
      </c>
      <c r="K43" s="356"/>
      <c r="L43" s="636" t="s">
        <v>98</v>
      </c>
      <c r="M43" s="2" t="b">
        <f t="shared" si="0"/>
        <v>1</v>
      </c>
    </row>
    <row r="44" spans="1:13" ht="12.6">
      <c r="A44" s="206">
        <f t="shared" si="6"/>
        <v>5001</v>
      </c>
      <c r="B44" s="207">
        <f t="shared" si="7"/>
        <v>0</v>
      </c>
      <c r="C44" s="650" t="s">
        <v>1163</v>
      </c>
      <c r="D44" s="656"/>
      <c r="E44" s="656">
        <v>28415379.859999999</v>
      </c>
      <c r="F44" s="656">
        <v>29163664.09</v>
      </c>
      <c r="G44" s="403"/>
      <c r="I44" s="355"/>
      <c r="J44" s="671">
        <v>-9.3132257461547893E-10</v>
      </c>
      <c r="K44" s="356"/>
      <c r="L44" s="636" t="s">
        <v>1163</v>
      </c>
      <c r="M44" s="2" t="b">
        <f t="shared" si="0"/>
        <v>1</v>
      </c>
    </row>
    <row r="45" spans="1:13" ht="12.6">
      <c r="A45" s="206">
        <f t="shared" si="6"/>
        <v>5001</v>
      </c>
      <c r="B45" s="207">
        <f t="shared" si="7"/>
        <v>1131</v>
      </c>
      <c r="C45" s="404" t="s">
        <v>874</v>
      </c>
      <c r="D45" s="656">
        <v>18904146.989999998</v>
      </c>
      <c r="E45" s="656">
        <v>1742667.66</v>
      </c>
      <c r="F45" s="656">
        <v>1742667.66</v>
      </c>
      <c r="G45" s="403">
        <f t="shared" ref="G45:G123" si="33">+D45+E45</f>
        <v>20646814.649999999</v>
      </c>
      <c r="I45" s="355"/>
      <c r="J45" s="671">
        <v>0</v>
      </c>
      <c r="K45" s="356"/>
      <c r="L45" s="636" t="s">
        <v>874</v>
      </c>
      <c r="M45" s="2" t="b">
        <f t="shared" si="0"/>
        <v>1</v>
      </c>
    </row>
    <row r="46" spans="1:13" ht="12.6">
      <c r="A46" s="206">
        <f t="shared" si="6"/>
        <v>5001</v>
      </c>
      <c r="B46" s="207">
        <f t="shared" si="7"/>
        <v>1311</v>
      </c>
      <c r="C46" s="404" t="s">
        <v>875</v>
      </c>
      <c r="D46" s="656">
        <v>355128.54</v>
      </c>
      <c r="E46" s="656">
        <v>32520.15</v>
      </c>
      <c r="F46" s="656">
        <v>32520.15</v>
      </c>
      <c r="G46" s="403">
        <f t="shared" si="33"/>
        <v>387648.69</v>
      </c>
      <c r="I46" s="355"/>
      <c r="J46" s="671">
        <v>0</v>
      </c>
      <c r="K46" s="356"/>
      <c r="L46" s="636" t="s">
        <v>875</v>
      </c>
      <c r="M46" s="2" t="b">
        <f t="shared" si="0"/>
        <v>1</v>
      </c>
    </row>
    <row r="47" spans="1:13" ht="12.6">
      <c r="A47" s="206">
        <f t="shared" si="6"/>
        <v>5001</v>
      </c>
      <c r="B47" s="207">
        <f t="shared" si="7"/>
        <v>1321</v>
      </c>
      <c r="C47" s="404" t="s">
        <v>876</v>
      </c>
      <c r="D47" s="656">
        <v>150299.67000000001</v>
      </c>
      <c r="E47" s="656">
        <v>746567.28</v>
      </c>
      <c r="F47" s="656">
        <v>746567.28</v>
      </c>
      <c r="G47" s="403">
        <f t="shared" si="33"/>
        <v>896866.95000000007</v>
      </c>
      <c r="H47" s="684"/>
      <c r="I47" s="685"/>
      <c r="J47" s="686">
        <v>0</v>
      </c>
      <c r="K47" s="356"/>
      <c r="L47" s="636" t="s">
        <v>876</v>
      </c>
      <c r="M47" s="2" t="b">
        <f t="shared" si="0"/>
        <v>1</v>
      </c>
    </row>
    <row r="48" spans="1:13" ht="12.6">
      <c r="A48" s="206">
        <f t="shared" si="6"/>
        <v>5001</v>
      </c>
      <c r="B48" s="207">
        <f t="shared" si="7"/>
        <v>1323</v>
      </c>
      <c r="C48" s="404" t="s">
        <v>877</v>
      </c>
      <c r="D48" s="656">
        <v>550768.76</v>
      </c>
      <c r="E48" s="656">
        <v>9748377.8599999994</v>
      </c>
      <c r="F48" s="656">
        <v>9748377.8599999994</v>
      </c>
      <c r="G48" s="403">
        <f t="shared" si="33"/>
        <v>10299146.619999999</v>
      </c>
      <c r="I48" s="355"/>
      <c r="J48" s="671">
        <v>0</v>
      </c>
      <c r="K48" s="356"/>
      <c r="L48" s="636" t="s">
        <v>877</v>
      </c>
      <c r="M48" s="2" t="b">
        <f t="shared" si="0"/>
        <v>1</v>
      </c>
    </row>
    <row r="49" spans="1:13" ht="12.6">
      <c r="A49" s="206">
        <f t="shared" si="6"/>
        <v>5001</v>
      </c>
      <c r="B49" s="207">
        <f t="shared" si="7"/>
        <v>1411</v>
      </c>
      <c r="C49" s="404" t="s">
        <v>1380</v>
      </c>
      <c r="D49" s="656">
        <v>1884746.6299999997</v>
      </c>
      <c r="E49" s="656">
        <v>173744.7</v>
      </c>
      <c r="F49" s="656">
        <v>173744.7</v>
      </c>
      <c r="G49" s="403">
        <f t="shared" si="33"/>
        <v>2058491.3299999996</v>
      </c>
      <c r="I49" s="355"/>
      <c r="J49" s="671">
        <v>-7.2759576141834298E-11</v>
      </c>
      <c r="K49" s="356"/>
      <c r="L49" s="636" t="s">
        <v>1380</v>
      </c>
      <c r="M49" s="2" t="b">
        <f t="shared" si="0"/>
        <v>1</v>
      </c>
    </row>
    <row r="50" spans="1:13" ht="12.6">
      <c r="A50" s="206">
        <f t="shared" si="6"/>
        <v>5001</v>
      </c>
      <c r="B50" s="207">
        <f t="shared" si="7"/>
        <v>1421</v>
      </c>
      <c r="C50" s="404" t="s">
        <v>878</v>
      </c>
      <c r="D50" s="656">
        <v>945194.59000000008</v>
      </c>
      <c r="E50" s="656">
        <v>87132.2</v>
      </c>
      <c r="F50" s="656">
        <v>174264.4</v>
      </c>
      <c r="G50" s="403">
        <f t="shared" si="33"/>
        <v>1032326.79</v>
      </c>
      <c r="I50" s="355"/>
      <c r="J50" s="671">
        <v>-2.9103830456733697E-11</v>
      </c>
      <c r="K50" s="356"/>
      <c r="L50" s="636" t="s">
        <v>878</v>
      </c>
      <c r="M50" s="2" t="b">
        <f t="shared" si="0"/>
        <v>1</v>
      </c>
    </row>
    <row r="51" spans="1:13" ht="12.6">
      <c r="A51" s="206">
        <f t="shared" si="6"/>
        <v>5001</v>
      </c>
      <c r="B51" s="207">
        <f t="shared" si="7"/>
        <v>1431</v>
      </c>
      <c r="C51" s="404" t="s">
        <v>99</v>
      </c>
      <c r="D51" s="656">
        <v>1520887.5700000003</v>
      </c>
      <c r="E51" s="656">
        <v>144506.35999999999</v>
      </c>
      <c r="F51" s="656">
        <v>285559.44</v>
      </c>
      <c r="G51" s="403">
        <f t="shared" si="33"/>
        <v>1665393.9300000002</v>
      </c>
      <c r="I51" s="355"/>
      <c r="J51" s="671">
        <v>-8.7311491370201098E-11</v>
      </c>
      <c r="K51" s="356"/>
      <c r="L51" s="636" t="s">
        <v>99</v>
      </c>
      <c r="M51" s="2" t="b">
        <f t="shared" si="0"/>
        <v>1</v>
      </c>
    </row>
    <row r="52" spans="1:13" ht="12.6">
      <c r="A52" s="206">
        <f t="shared" si="6"/>
        <v>5001</v>
      </c>
      <c r="B52" s="207">
        <f t="shared" si="7"/>
        <v>1441</v>
      </c>
      <c r="C52" s="404" t="s">
        <v>100</v>
      </c>
      <c r="D52" s="656">
        <v>2359397.2399999998</v>
      </c>
      <c r="E52" s="656">
        <v>217156.42</v>
      </c>
      <c r="F52" s="656">
        <v>434278.09</v>
      </c>
      <c r="G52" s="403">
        <f t="shared" si="33"/>
        <v>2576553.6599999997</v>
      </c>
      <c r="I52" s="355"/>
      <c r="J52" s="671">
        <v>1.16415321826935E-10</v>
      </c>
      <c r="K52" s="356"/>
      <c r="L52" s="636" t="s">
        <v>100</v>
      </c>
      <c r="M52" s="2" t="b">
        <f t="shared" si="0"/>
        <v>1</v>
      </c>
    </row>
    <row r="53" spans="1:13" ht="12.6">
      <c r="A53" s="206">
        <f t="shared" si="6"/>
        <v>5001</v>
      </c>
      <c r="B53" s="207">
        <f t="shared" si="7"/>
        <v>1521</v>
      </c>
      <c r="C53" s="404" t="s">
        <v>316</v>
      </c>
      <c r="D53" s="656">
        <v>934203.43</v>
      </c>
      <c r="E53" s="656">
        <v>2404531.15</v>
      </c>
      <c r="F53" s="656">
        <v>2404531.15</v>
      </c>
      <c r="G53" s="403">
        <f t="shared" si="33"/>
        <v>3338734.58</v>
      </c>
      <c r="I53" s="355"/>
      <c r="J53" s="671">
        <v>0</v>
      </c>
      <c r="K53" s="356"/>
      <c r="L53" s="636" t="s">
        <v>316</v>
      </c>
      <c r="M53" s="2" t="b">
        <f t="shared" si="0"/>
        <v>1</v>
      </c>
    </row>
    <row r="54" spans="1:13" ht="12.6">
      <c r="A54" s="206">
        <f t="shared" ref="A54" si="34">VALUE(MID(C54,11,4))</f>
        <v>5001</v>
      </c>
      <c r="B54" s="207">
        <f t="shared" ref="B54" si="35">VALUE(MID(C54,16,4))</f>
        <v>1541</v>
      </c>
      <c r="C54" s="404" t="s">
        <v>1873</v>
      </c>
      <c r="D54" s="656">
        <v>0</v>
      </c>
      <c r="E54" s="656">
        <v>2070000</v>
      </c>
      <c r="F54" s="656">
        <v>2070000</v>
      </c>
      <c r="G54" s="403">
        <f t="shared" si="33"/>
        <v>2070000</v>
      </c>
      <c r="I54" s="355"/>
      <c r="J54" s="671">
        <v>0</v>
      </c>
      <c r="K54" s="356"/>
      <c r="L54" s="636" t="s">
        <v>1873</v>
      </c>
      <c r="M54" s="2" t="b">
        <f t="shared" si="0"/>
        <v>1</v>
      </c>
    </row>
    <row r="55" spans="1:13" ht="15" customHeight="1">
      <c r="A55" s="206">
        <f t="shared" si="6"/>
        <v>5001</v>
      </c>
      <c r="B55" s="207">
        <f t="shared" si="7"/>
        <v>1543</v>
      </c>
      <c r="C55" s="404" t="s">
        <v>101</v>
      </c>
      <c r="D55" s="656">
        <v>63310.64</v>
      </c>
      <c r="E55" s="656">
        <v>0</v>
      </c>
      <c r="F55" s="656">
        <v>0</v>
      </c>
      <c r="G55" s="403">
        <f t="shared" si="33"/>
        <v>63310.64</v>
      </c>
      <c r="I55" s="355"/>
      <c r="J55" s="671">
        <v>0</v>
      </c>
      <c r="K55" s="356"/>
      <c r="L55" s="636" t="s">
        <v>101</v>
      </c>
      <c r="M55" s="2" t="b">
        <f t="shared" si="0"/>
        <v>1</v>
      </c>
    </row>
    <row r="56" spans="1:13" ht="12.6">
      <c r="A56" s="206">
        <f t="shared" si="6"/>
        <v>5001</v>
      </c>
      <c r="B56" s="207">
        <f t="shared" si="7"/>
        <v>1544</v>
      </c>
      <c r="C56" s="404" t="s">
        <v>397</v>
      </c>
      <c r="D56" s="656">
        <v>21573400</v>
      </c>
      <c r="E56" s="656">
        <v>2027500</v>
      </c>
      <c r="F56" s="656">
        <v>2027500</v>
      </c>
      <c r="G56" s="403">
        <f t="shared" si="33"/>
        <v>23600900</v>
      </c>
      <c r="I56" s="355"/>
      <c r="J56" s="671">
        <v>0</v>
      </c>
      <c r="K56" s="356"/>
      <c r="L56" s="636" t="s">
        <v>397</v>
      </c>
      <c r="M56" s="2" t="b">
        <f t="shared" si="0"/>
        <v>1</v>
      </c>
    </row>
    <row r="57" spans="1:13" ht="12.6">
      <c r="A57" s="206">
        <f t="shared" ref="A57" si="36">VALUE(MID(C57,11,4))</f>
        <v>5001</v>
      </c>
      <c r="B57" s="207">
        <f t="shared" ref="B57" si="37">VALUE(MID(C57,16,4))</f>
        <v>1547</v>
      </c>
      <c r="C57" s="404" t="s">
        <v>1874</v>
      </c>
      <c r="D57" s="656">
        <v>1612500</v>
      </c>
      <c r="E57" s="656">
        <v>0</v>
      </c>
      <c r="F57" s="656">
        <v>0</v>
      </c>
      <c r="G57" s="403">
        <f t="shared" si="33"/>
        <v>1612500</v>
      </c>
      <c r="I57" s="355"/>
      <c r="J57" s="671">
        <v>0</v>
      </c>
      <c r="K57" s="356"/>
      <c r="L57" s="636" t="s">
        <v>1874</v>
      </c>
      <c r="M57" s="2" t="b">
        <f t="shared" si="0"/>
        <v>1</v>
      </c>
    </row>
    <row r="58" spans="1:13" ht="12.6">
      <c r="A58" s="206">
        <f t="shared" si="6"/>
        <v>5001</v>
      </c>
      <c r="B58" s="207">
        <f t="shared" si="7"/>
        <v>1591</v>
      </c>
      <c r="C58" s="404" t="s">
        <v>398</v>
      </c>
      <c r="D58" s="656">
        <v>44392733</v>
      </c>
      <c r="E58" s="656">
        <v>4041203</v>
      </c>
      <c r="F58" s="656">
        <v>4041203</v>
      </c>
      <c r="G58" s="403">
        <f t="shared" si="33"/>
        <v>48433936</v>
      </c>
      <c r="I58" s="355"/>
      <c r="J58" s="671">
        <v>0</v>
      </c>
      <c r="K58" s="356"/>
      <c r="L58" s="636" t="s">
        <v>398</v>
      </c>
      <c r="M58" s="2" t="b">
        <f t="shared" si="0"/>
        <v>1</v>
      </c>
    </row>
    <row r="59" spans="1:13" ht="12.6">
      <c r="A59" s="206">
        <f t="shared" ref="A59" si="38">VALUE(MID(C59,11,4))</f>
        <v>5001</v>
      </c>
      <c r="B59" s="207">
        <f t="shared" ref="B59" si="39">VALUE(MID(C59,16,4))</f>
        <v>1599</v>
      </c>
      <c r="C59" s="404" t="s">
        <v>1681</v>
      </c>
      <c r="D59" s="656">
        <v>733420</v>
      </c>
      <c r="E59" s="656">
        <v>107500</v>
      </c>
      <c r="F59" s="656">
        <v>107500</v>
      </c>
      <c r="G59" s="403">
        <f t="shared" si="33"/>
        <v>840920</v>
      </c>
      <c r="I59" s="355"/>
      <c r="J59" s="671">
        <v>0</v>
      </c>
      <c r="K59" s="356"/>
      <c r="L59" s="636" t="s">
        <v>1681</v>
      </c>
      <c r="M59" s="2" t="b">
        <f t="shared" si="0"/>
        <v>1</v>
      </c>
    </row>
    <row r="60" spans="1:13" ht="12.6">
      <c r="A60" s="206">
        <f t="shared" ref="A60:A133" si="40">VALUE(MID(C60,11,4))</f>
        <v>5001</v>
      </c>
      <c r="B60" s="207">
        <f t="shared" ref="B60:B133" si="41">VALUE(MID(C60,16,4))</f>
        <v>3981</v>
      </c>
      <c r="C60" s="404" t="s">
        <v>182</v>
      </c>
      <c r="D60" s="656">
        <v>2736027.0299999993</v>
      </c>
      <c r="E60" s="656">
        <v>800630.36</v>
      </c>
      <c r="F60" s="656">
        <v>1103607.6399999999</v>
      </c>
      <c r="G60" s="403">
        <f t="shared" si="33"/>
        <v>3536657.3899999992</v>
      </c>
      <c r="I60" s="355"/>
      <c r="J60" s="671">
        <v>1.16415321826935E-10</v>
      </c>
      <c r="K60" s="356"/>
      <c r="L60" s="636" t="s">
        <v>182</v>
      </c>
      <c r="M60" s="2" t="b">
        <f t="shared" si="0"/>
        <v>1</v>
      </c>
    </row>
    <row r="61" spans="1:13" ht="12.6">
      <c r="A61" s="206">
        <f t="shared" si="40"/>
        <v>5001</v>
      </c>
      <c r="B61" s="207">
        <f t="shared" si="41"/>
        <v>3982</v>
      </c>
      <c r="C61" s="404" t="s">
        <v>879</v>
      </c>
      <c r="D61" s="656">
        <v>0</v>
      </c>
      <c r="E61" s="656">
        <v>4071342.72</v>
      </c>
      <c r="F61" s="656">
        <v>4071342.72</v>
      </c>
      <c r="G61" s="403">
        <f t="shared" si="33"/>
        <v>4071342.72</v>
      </c>
      <c r="I61" s="355"/>
      <c r="J61" s="671">
        <v>0</v>
      </c>
      <c r="K61" s="356"/>
      <c r="L61" s="636" t="s">
        <v>879</v>
      </c>
      <c r="M61" s="2" t="b">
        <f t="shared" si="0"/>
        <v>1</v>
      </c>
    </row>
    <row r="62" spans="1:13" ht="12.6">
      <c r="A62" s="206">
        <f t="shared" si="40"/>
        <v>5002</v>
      </c>
      <c r="B62" s="207">
        <f t="shared" si="41"/>
        <v>0</v>
      </c>
      <c r="C62" s="650" t="s">
        <v>102</v>
      </c>
      <c r="D62" s="656"/>
      <c r="E62" s="656">
        <v>5037632.42</v>
      </c>
      <c r="F62" s="656">
        <v>5037632.42</v>
      </c>
      <c r="G62" s="403"/>
      <c r="I62" s="355"/>
      <c r="J62" s="671">
        <v>0</v>
      </c>
      <c r="K62" s="687"/>
      <c r="L62" s="636" t="s">
        <v>102</v>
      </c>
      <c r="M62" s="2" t="b">
        <f t="shared" si="0"/>
        <v>1</v>
      </c>
    </row>
    <row r="63" spans="1:13" ht="12.6">
      <c r="A63" s="206">
        <f t="shared" si="40"/>
        <v>5002</v>
      </c>
      <c r="B63" s="207">
        <f t="shared" si="41"/>
        <v>2111</v>
      </c>
      <c r="C63" s="404" t="s">
        <v>399</v>
      </c>
      <c r="D63" s="656">
        <v>242034.11000000002</v>
      </c>
      <c r="E63" s="656">
        <v>119324.31</v>
      </c>
      <c r="F63" s="656">
        <v>119324.31</v>
      </c>
      <c r="G63" s="403">
        <f t="shared" si="33"/>
        <v>361358.42000000004</v>
      </c>
      <c r="I63" s="355"/>
      <c r="J63" s="671">
        <v>0</v>
      </c>
      <c r="K63" s="356"/>
      <c r="L63" s="636" t="s">
        <v>399</v>
      </c>
      <c r="M63" s="2" t="b">
        <f t="shared" si="0"/>
        <v>1</v>
      </c>
    </row>
    <row r="64" spans="1:13" ht="12.6">
      <c r="A64" s="206">
        <f t="shared" ref="A64" si="42">VALUE(MID(C64,11,4))</f>
        <v>5002</v>
      </c>
      <c r="B64" s="207">
        <f t="shared" ref="B64" si="43">VALUE(MID(C64,16,4))</f>
        <v>2121</v>
      </c>
      <c r="C64" s="404" t="s">
        <v>1812</v>
      </c>
      <c r="D64" s="656">
        <v>6264</v>
      </c>
      <c r="E64" s="656">
        <v>0</v>
      </c>
      <c r="F64" s="656">
        <v>0</v>
      </c>
      <c r="G64" s="403">
        <f t="shared" si="33"/>
        <v>6264</v>
      </c>
      <c r="I64" s="355"/>
      <c r="J64" s="671">
        <v>0</v>
      </c>
      <c r="K64" s="356"/>
      <c r="L64" s="636" t="s">
        <v>1812</v>
      </c>
      <c r="M64" s="2" t="b">
        <f t="shared" si="0"/>
        <v>1</v>
      </c>
    </row>
    <row r="65" spans="1:13" ht="12.6">
      <c r="A65" s="206">
        <f t="shared" si="40"/>
        <v>5002</v>
      </c>
      <c r="B65" s="207">
        <f t="shared" si="41"/>
        <v>2141</v>
      </c>
      <c r="C65" s="404" t="s">
        <v>103</v>
      </c>
      <c r="D65" s="656">
        <v>17058.96</v>
      </c>
      <c r="E65" s="656">
        <v>87496.48</v>
      </c>
      <c r="F65" s="656">
        <v>87496.48</v>
      </c>
      <c r="G65" s="403">
        <f t="shared" si="33"/>
        <v>104555.44</v>
      </c>
      <c r="I65" s="355"/>
      <c r="J65" s="671">
        <v>0</v>
      </c>
      <c r="K65" s="356"/>
      <c r="L65" s="636" t="s">
        <v>103</v>
      </c>
      <c r="M65" s="2" t="b">
        <f t="shared" si="0"/>
        <v>1</v>
      </c>
    </row>
    <row r="66" spans="1:13" ht="12.6">
      <c r="A66" s="206">
        <f t="shared" ref="A66" si="44">VALUE(MID(C66,11,4))</f>
        <v>5002</v>
      </c>
      <c r="B66" s="207">
        <f t="shared" ref="B66" si="45">VALUE(MID(C66,16,4))</f>
        <v>2152</v>
      </c>
      <c r="C66" s="404" t="s">
        <v>1764</v>
      </c>
      <c r="D66" s="656">
        <v>177141.52</v>
      </c>
      <c r="E66" s="656">
        <v>22852</v>
      </c>
      <c r="F66" s="656">
        <v>22852</v>
      </c>
      <c r="G66" s="403">
        <f t="shared" si="33"/>
        <v>199993.52</v>
      </c>
      <c r="I66" s="355"/>
      <c r="J66" s="671">
        <v>0</v>
      </c>
      <c r="K66" s="356"/>
      <c r="L66" s="636" t="s">
        <v>1764</v>
      </c>
      <c r="M66" s="2" t="b">
        <f t="shared" ref="M66:M129" si="46">L66=C66</f>
        <v>1</v>
      </c>
    </row>
    <row r="67" spans="1:13" ht="12.6">
      <c r="A67" s="206">
        <f t="shared" si="40"/>
        <v>5002</v>
      </c>
      <c r="B67" s="207">
        <f t="shared" si="41"/>
        <v>2161</v>
      </c>
      <c r="C67" s="404" t="s">
        <v>1081</v>
      </c>
      <c r="D67" s="656">
        <v>151417.1</v>
      </c>
      <c r="E67" s="656">
        <v>121190.86</v>
      </c>
      <c r="F67" s="656">
        <v>121190.86</v>
      </c>
      <c r="G67" s="403">
        <f t="shared" si="33"/>
        <v>272607.96000000002</v>
      </c>
      <c r="I67" s="355"/>
      <c r="J67" s="671">
        <v>0</v>
      </c>
      <c r="K67" s="356"/>
      <c r="L67" s="636" t="s">
        <v>1081</v>
      </c>
      <c r="M67" s="2" t="b">
        <f t="shared" si="46"/>
        <v>1</v>
      </c>
    </row>
    <row r="68" spans="1:13" ht="12.6">
      <c r="A68" s="206">
        <f t="shared" si="40"/>
        <v>5002</v>
      </c>
      <c r="B68" s="207">
        <f t="shared" si="41"/>
        <v>2211</v>
      </c>
      <c r="C68" s="404" t="s">
        <v>914</v>
      </c>
      <c r="D68" s="656">
        <v>132049.70000000001</v>
      </c>
      <c r="E68" s="656">
        <v>195344.5</v>
      </c>
      <c r="F68" s="656">
        <v>195344.5</v>
      </c>
      <c r="G68" s="403">
        <f t="shared" si="33"/>
        <v>327394.2</v>
      </c>
      <c r="I68" s="355"/>
      <c r="J68" s="671">
        <v>0</v>
      </c>
      <c r="K68" s="356"/>
      <c r="L68" s="636" t="s">
        <v>914</v>
      </c>
      <c r="M68" s="2" t="b">
        <f t="shared" si="46"/>
        <v>1</v>
      </c>
    </row>
    <row r="69" spans="1:13" ht="12.6">
      <c r="A69" s="206">
        <f>VALUE(MID(C69,11,4))</f>
        <v>5002</v>
      </c>
      <c r="B69" s="207">
        <f>VALUE(MID(C69,16,4))</f>
        <v>2231</v>
      </c>
      <c r="C69" s="404" t="s">
        <v>1187</v>
      </c>
      <c r="D69" s="656">
        <v>0</v>
      </c>
      <c r="E69" s="656">
        <v>0</v>
      </c>
      <c r="F69" s="656">
        <v>0</v>
      </c>
      <c r="G69" s="403">
        <f t="shared" si="33"/>
        <v>0</v>
      </c>
      <c r="I69" s="355"/>
      <c r="J69" s="671">
        <v>0</v>
      </c>
      <c r="K69" s="356"/>
      <c r="L69" s="636" t="s">
        <v>1187</v>
      </c>
      <c r="M69" s="2" t="b">
        <f t="shared" si="46"/>
        <v>1</v>
      </c>
    </row>
    <row r="70" spans="1:13" ht="12.6">
      <c r="A70" s="206">
        <f>VALUE(MID(C70,11,4))</f>
        <v>5002</v>
      </c>
      <c r="B70" s="207">
        <f>VALUE(MID(C70,16,4))</f>
        <v>2431</v>
      </c>
      <c r="C70" s="404" t="s">
        <v>1220</v>
      </c>
      <c r="D70" s="656">
        <v>19999.560000000001</v>
      </c>
      <c r="E70" s="656">
        <v>0</v>
      </c>
      <c r="F70" s="656">
        <v>0</v>
      </c>
      <c r="G70" s="403">
        <f t="shared" si="33"/>
        <v>19999.560000000001</v>
      </c>
      <c r="I70" s="355"/>
      <c r="J70" s="671">
        <v>0</v>
      </c>
      <c r="K70" s="356"/>
      <c r="L70" s="636" t="s">
        <v>1220</v>
      </c>
      <c r="M70" s="2" t="b">
        <f t="shared" si="46"/>
        <v>1</v>
      </c>
    </row>
    <row r="71" spans="1:13" ht="12.6">
      <c r="A71" s="206">
        <f>VALUE(MID(C71,11,4))</f>
        <v>5002</v>
      </c>
      <c r="B71" s="207">
        <f>VALUE(MID(C71,16,4))</f>
        <v>2441</v>
      </c>
      <c r="C71" s="404" t="s">
        <v>1765</v>
      </c>
      <c r="D71" s="656">
        <v>7424</v>
      </c>
      <c r="E71" s="656">
        <v>0</v>
      </c>
      <c r="F71" s="656">
        <v>0</v>
      </c>
      <c r="G71" s="403">
        <f t="shared" si="33"/>
        <v>7424</v>
      </c>
      <c r="I71" s="355"/>
      <c r="J71" s="671">
        <v>0</v>
      </c>
      <c r="K71" s="356"/>
      <c r="L71" s="636" t="s">
        <v>1765</v>
      </c>
      <c r="M71" s="2" t="b">
        <f t="shared" si="46"/>
        <v>1</v>
      </c>
    </row>
    <row r="72" spans="1:13" ht="12.6">
      <c r="A72" s="206">
        <f t="shared" si="40"/>
        <v>5002</v>
      </c>
      <c r="B72" s="207">
        <f t="shared" si="41"/>
        <v>2461</v>
      </c>
      <c r="C72" s="404" t="s">
        <v>915</v>
      </c>
      <c r="D72" s="656">
        <v>115573.45000000001</v>
      </c>
      <c r="E72" s="656">
        <v>2995.12</v>
      </c>
      <c r="F72" s="656">
        <v>2995.12</v>
      </c>
      <c r="G72" s="403">
        <f t="shared" si="33"/>
        <v>118568.57</v>
      </c>
      <c r="I72" s="355"/>
      <c r="J72" s="671">
        <v>0</v>
      </c>
      <c r="K72" s="356"/>
      <c r="L72" s="636" t="s">
        <v>915</v>
      </c>
      <c r="M72" s="2" t="b">
        <f t="shared" si="46"/>
        <v>1</v>
      </c>
    </row>
    <row r="73" spans="1:13" ht="12.6">
      <c r="A73" s="206">
        <f t="shared" ref="A73:A78" si="47">VALUE(MID(C73,11,4))</f>
        <v>5002</v>
      </c>
      <c r="B73" s="207">
        <f t="shared" ref="B73:B78" si="48">VALUE(MID(C73,16,4))</f>
        <v>2471</v>
      </c>
      <c r="C73" s="404" t="s">
        <v>1203</v>
      </c>
      <c r="D73" s="656">
        <v>99979.48</v>
      </c>
      <c r="E73" s="656">
        <v>0</v>
      </c>
      <c r="F73" s="656">
        <v>0</v>
      </c>
      <c r="G73" s="403">
        <f t="shared" si="33"/>
        <v>99979.48</v>
      </c>
      <c r="I73" s="355"/>
      <c r="J73" s="671">
        <v>0</v>
      </c>
      <c r="K73" s="356"/>
      <c r="L73" s="636" t="s">
        <v>1203</v>
      </c>
      <c r="M73" s="2" t="b">
        <f t="shared" si="46"/>
        <v>1</v>
      </c>
    </row>
    <row r="74" spans="1:13" ht="12.6">
      <c r="A74" s="206">
        <f t="shared" si="47"/>
        <v>5002</v>
      </c>
      <c r="B74" s="207">
        <f t="shared" si="48"/>
        <v>2481</v>
      </c>
      <c r="C74" s="404" t="s">
        <v>1188</v>
      </c>
      <c r="D74" s="656">
        <v>34219.83</v>
      </c>
      <c r="E74" s="656">
        <v>10780.17</v>
      </c>
      <c r="F74" s="656">
        <v>10780.17</v>
      </c>
      <c r="G74" s="403">
        <f t="shared" si="33"/>
        <v>45000</v>
      </c>
      <c r="I74" s="355"/>
      <c r="J74" s="671">
        <v>0</v>
      </c>
      <c r="K74" s="356"/>
      <c r="L74" s="636" t="s">
        <v>1188</v>
      </c>
      <c r="M74" s="2" t="b">
        <f t="shared" si="46"/>
        <v>1</v>
      </c>
    </row>
    <row r="75" spans="1:13" ht="12.6">
      <c r="A75" s="206">
        <f t="shared" si="47"/>
        <v>5002</v>
      </c>
      <c r="B75" s="207">
        <f t="shared" si="48"/>
        <v>2491</v>
      </c>
      <c r="C75" s="404" t="s">
        <v>1813</v>
      </c>
      <c r="D75" s="656">
        <v>14963.62</v>
      </c>
      <c r="E75" s="656">
        <v>0</v>
      </c>
      <c r="F75" s="656">
        <v>0</v>
      </c>
      <c r="G75" s="403">
        <f t="shared" si="33"/>
        <v>14963.62</v>
      </c>
      <c r="I75" s="355"/>
      <c r="J75" s="671">
        <v>0</v>
      </c>
      <c r="K75" s="356"/>
      <c r="L75" s="636" t="s">
        <v>1813</v>
      </c>
      <c r="M75" s="2" t="b">
        <f t="shared" si="46"/>
        <v>1</v>
      </c>
    </row>
    <row r="76" spans="1:13" ht="12.6">
      <c r="A76" s="206">
        <f t="shared" si="47"/>
        <v>5002</v>
      </c>
      <c r="B76" s="207">
        <f t="shared" si="48"/>
        <v>2541</v>
      </c>
      <c r="C76" s="404" t="s">
        <v>754</v>
      </c>
      <c r="D76" s="656">
        <v>139287</v>
      </c>
      <c r="E76" s="656">
        <v>171391.26</v>
      </c>
      <c r="F76" s="656">
        <v>171391.26</v>
      </c>
      <c r="G76" s="403">
        <f t="shared" si="33"/>
        <v>310678.26</v>
      </c>
      <c r="I76" s="355"/>
      <c r="J76" s="671">
        <v>0</v>
      </c>
      <c r="K76" s="356"/>
      <c r="L76" s="636" t="s">
        <v>754</v>
      </c>
      <c r="M76" s="2" t="b">
        <f t="shared" si="46"/>
        <v>1</v>
      </c>
    </row>
    <row r="77" spans="1:13" ht="12.6">
      <c r="A77" s="206">
        <f t="shared" si="47"/>
        <v>5002</v>
      </c>
      <c r="B77" s="207">
        <f t="shared" si="48"/>
        <v>2611</v>
      </c>
      <c r="C77" s="404" t="s">
        <v>400</v>
      </c>
      <c r="D77" s="656">
        <v>326941.86000000004</v>
      </c>
      <c r="E77" s="656">
        <v>43058.14</v>
      </c>
      <c r="F77" s="656">
        <v>43058.14</v>
      </c>
      <c r="G77" s="403">
        <f t="shared" si="33"/>
        <v>370000.00000000006</v>
      </c>
      <c r="I77" s="355"/>
      <c r="J77" s="671">
        <v>0</v>
      </c>
      <c r="K77" s="356"/>
      <c r="L77" s="636" t="s">
        <v>400</v>
      </c>
      <c r="M77" s="2" t="b">
        <f t="shared" si="46"/>
        <v>1</v>
      </c>
    </row>
    <row r="78" spans="1:13" ht="12.6">
      <c r="A78" s="206">
        <f t="shared" si="47"/>
        <v>5002</v>
      </c>
      <c r="B78" s="207">
        <f t="shared" si="48"/>
        <v>2711</v>
      </c>
      <c r="C78" s="404" t="s">
        <v>1189</v>
      </c>
      <c r="D78" s="656">
        <v>63195.4</v>
      </c>
      <c r="E78" s="656">
        <v>0</v>
      </c>
      <c r="F78" s="656">
        <v>0</v>
      </c>
      <c r="G78" s="403">
        <f t="shared" si="33"/>
        <v>63195.4</v>
      </c>
      <c r="I78" s="355"/>
      <c r="J78" s="671">
        <v>0</v>
      </c>
      <c r="K78" s="356"/>
      <c r="L78" s="636" t="s">
        <v>1189</v>
      </c>
      <c r="M78" s="2" t="b">
        <f t="shared" si="46"/>
        <v>1</v>
      </c>
    </row>
    <row r="79" spans="1:13" ht="12.6">
      <c r="A79" s="206">
        <f t="shared" si="40"/>
        <v>5002</v>
      </c>
      <c r="B79" s="207">
        <f t="shared" si="41"/>
        <v>2721</v>
      </c>
      <c r="C79" s="404" t="s">
        <v>916</v>
      </c>
      <c r="D79" s="656">
        <v>0</v>
      </c>
      <c r="E79" s="656">
        <v>0</v>
      </c>
      <c r="F79" s="656">
        <v>0</v>
      </c>
      <c r="G79" s="403">
        <f t="shared" si="33"/>
        <v>0</v>
      </c>
      <c r="I79" s="355"/>
      <c r="J79" s="671">
        <v>0</v>
      </c>
      <c r="K79" s="356"/>
      <c r="L79" s="636" t="s">
        <v>916</v>
      </c>
      <c r="M79" s="2" t="b">
        <f t="shared" si="46"/>
        <v>1</v>
      </c>
    </row>
    <row r="80" spans="1:13" ht="12.6">
      <c r="A80" s="206">
        <f t="shared" ref="A80" si="49">VALUE(MID(C80,11,4))</f>
        <v>5002</v>
      </c>
      <c r="B80" s="207">
        <f t="shared" ref="B80" si="50">VALUE(MID(C80,16,4))</f>
        <v>2741</v>
      </c>
      <c r="C80" s="404" t="s">
        <v>1814</v>
      </c>
      <c r="D80" s="656">
        <v>6928</v>
      </c>
      <c r="E80" s="656">
        <v>0</v>
      </c>
      <c r="F80" s="656">
        <v>0</v>
      </c>
      <c r="G80" s="403">
        <f t="shared" si="33"/>
        <v>6928</v>
      </c>
      <c r="I80" s="355"/>
      <c r="J80" s="671">
        <v>0</v>
      </c>
      <c r="K80" s="356"/>
      <c r="L80" s="636" t="s">
        <v>1814</v>
      </c>
      <c r="M80" s="2" t="b">
        <f t="shared" si="46"/>
        <v>1</v>
      </c>
    </row>
    <row r="81" spans="1:13" ht="12.6">
      <c r="A81" s="206">
        <f t="shared" si="40"/>
        <v>5002</v>
      </c>
      <c r="B81" s="207">
        <f t="shared" si="41"/>
        <v>2911</v>
      </c>
      <c r="C81" s="404" t="s">
        <v>1022</v>
      </c>
      <c r="D81" s="656">
        <v>18240.5</v>
      </c>
      <c r="E81" s="656">
        <v>0</v>
      </c>
      <c r="F81" s="656">
        <v>0</v>
      </c>
      <c r="G81" s="403">
        <f t="shared" si="33"/>
        <v>18240.5</v>
      </c>
      <c r="I81" s="355"/>
      <c r="J81" s="671">
        <v>0</v>
      </c>
      <c r="K81" s="356"/>
      <c r="L81" s="636" t="s">
        <v>1022</v>
      </c>
      <c r="M81" s="2" t="b">
        <f t="shared" si="46"/>
        <v>1</v>
      </c>
    </row>
    <row r="82" spans="1:13" ht="12.6">
      <c r="A82" s="206">
        <f t="shared" si="40"/>
        <v>5002</v>
      </c>
      <c r="B82" s="207">
        <f t="shared" si="41"/>
        <v>2941</v>
      </c>
      <c r="C82" s="404" t="s">
        <v>104</v>
      </c>
      <c r="D82" s="656">
        <v>108284.82</v>
      </c>
      <c r="E82" s="656">
        <v>11518.8</v>
      </c>
      <c r="F82" s="656">
        <v>11518.8</v>
      </c>
      <c r="G82" s="403">
        <f t="shared" si="33"/>
        <v>119803.62000000001</v>
      </c>
      <c r="I82" s="355"/>
      <c r="J82" s="671">
        <v>0</v>
      </c>
      <c r="K82" s="356"/>
      <c r="L82" s="636" t="s">
        <v>104</v>
      </c>
      <c r="M82" s="2" t="b">
        <f t="shared" si="46"/>
        <v>1</v>
      </c>
    </row>
    <row r="83" spans="1:13" ht="12.6">
      <c r="A83" s="206">
        <f t="shared" si="40"/>
        <v>5002</v>
      </c>
      <c r="B83" s="207">
        <f t="shared" si="41"/>
        <v>2961</v>
      </c>
      <c r="C83" s="404" t="s">
        <v>299</v>
      </c>
      <c r="D83" s="656">
        <v>11874</v>
      </c>
      <c r="E83" s="656">
        <v>0</v>
      </c>
      <c r="F83" s="656">
        <v>0</v>
      </c>
      <c r="G83" s="403">
        <f t="shared" si="33"/>
        <v>11874</v>
      </c>
      <c r="I83" s="355"/>
      <c r="J83" s="671">
        <v>0</v>
      </c>
      <c r="K83" s="356"/>
      <c r="L83" s="636" t="s">
        <v>299</v>
      </c>
      <c r="M83" s="2" t="b">
        <f t="shared" si="46"/>
        <v>1</v>
      </c>
    </row>
    <row r="84" spans="1:13" ht="12.6">
      <c r="A84" s="206">
        <f t="shared" ref="A84" si="51">VALUE(MID(C84,11,4))</f>
        <v>5002</v>
      </c>
      <c r="B84" s="207">
        <f t="shared" ref="B84" si="52">VALUE(MID(C84,16,4))</f>
        <v>2991</v>
      </c>
      <c r="C84" s="404" t="s">
        <v>1550</v>
      </c>
      <c r="D84" s="656">
        <v>0</v>
      </c>
      <c r="E84" s="656">
        <v>0</v>
      </c>
      <c r="F84" s="656">
        <v>0</v>
      </c>
      <c r="G84" s="403">
        <f t="shared" si="33"/>
        <v>0</v>
      </c>
      <c r="I84" s="355"/>
      <c r="J84" s="671">
        <v>0</v>
      </c>
      <c r="K84" s="356"/>
      <c r="L84" s="636" t="s">
        <v>1550</v>
      </c>
      <c r="M84" s="2" t="b">
        <f t="shared" si="46"/>
        <v>1</v>
      </c>
    </row>
    <row r="85" spans="1:13" ht="12.6">
      <c r="A85" s="206">
        <f t="shared" ref="A85" si="53">VALUE(MID(C85,11,4))</f>
        <v>5002</v>
      </c>
      <c r="B85" s="207">
        <f t="shared" ref="B85" si="54">VALUE(MID(C85,16,4))</f>
        <v>3111</v>
      </c>
      <c r="C85" s="404" t="s">
        <v>1682</v>
      </c>
      <c r="D85" s="656">
        <v>84938.89</v>
      </c>
      <c r="E85" s="656">
        <v>0</v>
      </c>
      <c r="F85" s="656">
        <v>0</v>
      </c>
      <c r="G85" s="403">
        <f t="shared" si="33"/>
        <v>84938.89</v>
      </c>
      <c r="I85" s="355"/>
      <c r="J85" s="671">
        <v>0</v>
      </c>
      <c r="K85" s="356"/>
      <c r="L85" s="636" t="s">
        <v>1682</v>
      </c>
      <c r="M85" s="2" t="b">
        <f t="shared" si="46"/>
        <v>1</v>
      </c>
    </row>
    <row r="86" spans="1:13" ht="12.6">
      <c r="A86" s="206">
        <f t="shared" si="40"/>
        <v>5002</v>
      </c>
      <c r="B86" s="207">
        <f t="shared" si="41"/>
        <v>3112</v>
      </c>
      <c r="C86" s="404" t="s">
        <v>105</v>
      </c>
      <c r="D86" s="656">
        <v>655627</v>
      </c>
      <c r="E86" s="656">
        <v>62801</v>
      </c>
      <c r="F86" s="656">
        <v>62801</v>
      </c>
      <c r="G86" s="403">
        <f t="shared" si="33"/>
        <v>718428</v>
      </c>
      <c r="I86" s="355"/>
      <c r="J86" s="671">
        <v>0</v>
      </c>
      <c r="K86" s="356"/>
      <c r="L86" s="636" t="s">
        <v>105</v>
      </c>
      <c r="M86" s="2" t="b">
        <f t="shared" si="46"/>
        <v>1</v>
      </c>
    </row>
    <row r="87" spans="1:13" ht="12.6">
      <c r="A87" s="206">
        <f t="shared" si="40"/>
        <v>5002</v>
      </c>
      <c r="B87" s="207">
        <f t="shared" si="41"/>
        <v>3131</v>
      </c>
      <c r="C87" s="404" t="s">
        <v>1082</v>
      </c>
      <c r="D87" s="656">
        <v>321688</v>
      </c>
      <c r="E87" s="656">
        <v>2882</v>
      </c>
      <c r="F87" s="656">
        <v>2882</v>
      </c>
      <c r="G87" s="403">
        <f t="shared" si="33"/>
        <v>324570</v>
      </c>
      <c r="I87" s="355"/>
      <c r="J87" s="671">
        <v>0</v>
      </c>
      <c r="K87" s="356"/>
      <c r="L87" s="636" t="s">
        <v>1082</v>
      </c>
      <c r="M87" s="2" t="b">
        <f t="shared" si="46"/>
        <v>1</v>
      </c>
    </row>
    <row r="88" spans="1:13" ht="12.6">
      <c r="A88" s="206">
        <f t="shared" si="40"/>
        <v>5002</v>
      </c>
      <c r="B88" s="207">
        <f t="shared" si="41"/>
        <v>3141</v>
      </c>
      <c r="C88" s="404" t="s">
        <v>401</v>
      </c>
      <c r="D88" s="656">
        <v>37705.360000000001</v>
      </c>
      <c r="E88" s="656">
        <v>18852.68</v>
      </c>
      <c r="F88" s="656">
        <v>18852.68</v>
      </c>
      <c r="G88" s="403">
        <f t="shared" si="33"/>
        <v>56558.04</v>
      </c>
      <c r="I88" s="355"/>
      <c r="J88" s="671">
        <v>0</v>
      </c>
      <c r="K88" s="356"/>
      <c r="L88" s="636" t="s">
        <v>401</v>
      </c>
      <c r="M88" s="2" t="b">
        <f t="shared" si="46"/>
        <v>1</v>
      </c>
    </row>
    <row r="89" spans="1:13" ht="12.6">
      <c r="A89" s="206">
        <f t="shared" ref="A89" si="55">VALUE(MID(C89,11,4))</f>
        <v>5002</v>
      </c>
      <c r="B89" s="207">
        <f t="shared" ref="B89" si="56">VALUE(MID(C89,16,4))</f>
        <v>3171</v>
      </c>
      <c r="C89" s="404" t="s">
        <v>1766</v>
      </c>
      <c r="D89" s="656">
        <v>101500.89</v>
      </c>
      <c r="E89" s="656">
        <v>0</v>
      </c>
      <c r="F89" s="656">
        <v>0</v>
      </c>
      <c r="G89" s="403">
        <f t="shared" si="33"/>
        <v>101500.89</v>
      </c>
      <c r="I89" s="355"/>
      <c r="J89" s="671">
        <v>0</v>
      </c>
      <c r="K89" s="356"/>
      <c r="L89" s="636" t="s">
        <v>1766</v>
      </c>
      <c r="M89" s="2" t="b">
        <f t="shared" si="46"/>
        <v>1</v>
      </c>
    </row>
    <row r="90" spans="1:13" ht="12.6">
      <c r="A90" s="206">
        <f t="shared" si="40"/>
        <v>5002</v>
      </c>
      <c r="B90" s="207">
        <f t="shared" si="41"/>
        <v>3181</v>
      </c>
      <c r="C90" s="404" t="s">
        <v>917</v>
      </c>
      <c r="D90" s="656">
        <v>13982.32</v>
      </c>
      <c r="E90" s="656">
        <v>12470</v>
      </c>
      <c r="F90" s="656">
        <v>12470</v>
      </c>
      <c r="G90" s="403">
        <f t="shared" si="33"/>
        <v>26452.32</v>
      </c>
      <c r="I90" s="355"/>
      <c r="J90" s="671">
        <v>0</v>
      </c>
      <c r="K90" s="356"/>
      <c r="L90" s="636" t="s">
        <v>917</v>
      </c>
      <c r="M90" s="2" t="b">
        <f t="shared" si="46"/>
        <v>1</v>
      </c>
    </row>
    <row r="91" spans="1:13" ht="12.6">
      <c r="A91" s="206">
        <f t="shared" si="40"/>
        <v>5002</v>
      </c>
      <c r="B91" s="207">
        <f t="shared" si="41"/>
        <v>3221</v>
      </c>
      <c r="C91" s="404" t="s">
        <v>402</v>
      </c>
      <c r="D91" s="656">
        <v>972219.03</v>
      </c>
      <c r="E91" s="656">
        <v>135032.09</v>
      </c>
      <c r="F91" s="656">
        <v>135032.09</v>
      </c>
      <c r="G91" s="403">
        <f t="shared" si="33"/>
        <v>1107251.1200000001</v>
      </c>
      <c r="I91" s="355"/>
      <c r="J91" s="671">
        <v>0</v>
      </c>
      <c r="K91" s="356"/>
      <c r="L91" s="636" t="s">
        <v>402</v>
      </c>
      <c r="M91" s="2" t="b">
        <f t="shared" si="46"/>
        <v>1</v>
      </c>
    </row>
    <row r="92" spans="1:13" ht="12.6">
      <c r="A92" s="206">
        <f t="shared" si="40"/>
        <v>5002</v>
      </c>
      <c r="B92" s="207">
        <f t="shared" si="41"/>
        <v>3271</v>
      </c>
      <c r="C92" s="404" t="s">
        <v>918</v>
      </c>
      <c r="D92" s="656">
        <v>162400</v>
      </c>
      <c r="E92" s="656">
        <v>0</v>
      </c>
      <c r="F92" s="656">
        <v>0</v>
      </c>
      <c r="G92" s="403">
        <f t="shared" si="33"/>
        <v>162400</v>
      </c>
      <c r="I92" s="355"/>
      <c r="J92" s="671">
        <v>0</v>
      </c>
      <c r="K92" s="356"/>
      <c r="L92" s="636" t="s">
        <v>918</v>
      </c>
      <c r="M92" s="2" t="b">
        <f t="shared" si="46"/>
        <v>1</v>
      </c>
    </row>
    <row r="93" spans="1:13" ht="12.6">
      <c r="A93" s="206">
        <f t="shared" si="40"/>
        <v>5002</v>
      </c>
      <c r="B93" s="207">
        <f t="shared" si="41"/>
        <v>3311</v>
      </c>
      <c r="C93" s="404" t="s">
        <v>106</v>
      </c>
      <c r="D93" s="656">
        <v>103012.64</v>
      </c>
      <c r="E93" s="656">
        <v>0</v>
      </c>
      <c r="F93" s="656">
        <v>0</v>
      </c>
      <c r="G93" s="403">
        <f t="shared" si="33"/>
        <v>103012.64</v>
      </c>
      <c r="I93" s="355"/>
      <c r="J93" s="671">
        <v>0</v>
      </c>
      <c r="K93" s="356"/>
      <c r="L93" s="636" t="s">
        <v>106</v>
      </c>
      <c r="M93" s="2" t="b">
        <f t="shared" si="46"/>
        <v>1</v>
      </c>
    </row>
    <row r="94" spans="1:13" ht="12.6">
      <c r="A94" s="206">
        <f t="shared" ref="A94" si="57">VALUE(MID(C94,11,4))</f>
        <v>5002</v>
      </c>
      <c r="B94" s="207">
        <f t="shared" ref="B94" si="58">VALUE(MID(C94,16,4))</f>
        <v>3321</v>
      </c>
      <c r="C94" s="404" t="s">
        <v>1847</v>
      </c>
      <c r="D94" s="656">
        <v>40600</v>
      </c>
      <c r="E94" s="656">
        <v>0</v>
      </c>
      <c r="F94" s="656">
        <v>0</v>
      </c>
      <c r="G94" s="403">
        <f t="shared" si="33"/>
        <v>40600</v>
      </c>
      <c r="I94" s="355"/>
      <c r="J94" s="671">
        <v>0</v>
      </c>
      <c r="K94" s="356"/>
      <c r="L94" s="636" t="s">
        <v>1847</v>
      </c>
      <c r="M94" s="2" t="b">
        <f t="shared" si="46"/>
        <v>1</v>
      </c>
    </row>
    <row r="95" spans="1:13" ht="12.6">
      <c r="A95" s="206">
        <f t="shared" si="40"/>
        <v>5002</v>
      </c>
      <c r="B95" s="207">
        <f t="shared" si="41"/>
        <v>3331</v>
      </c>
      <c r="C95" s="404" t="s">
        <v>700</v>
      </c>
      <c r="D95" s="656">
        <v>146817.95000000001</v>
      </c>
      <c r="E95" s="656">
        <v>280040</v>
      </c>
      <c r="F95" s="656">
        <v>280040</v>
      </c>
      <c r="G95" s="403">
        <f t="shared" si="33"/>
        <v>426857.95</v>
      </c>
      <c r="I95" s="355"/>
      <c r="J95" s="671">
        <v>0</v>
      </c>
      <c r="K95" s="356"/>
      <c r="L95" s="636" t="s">
        <v>700</v>
      </c>
      <c r="M95" s="2" t="b">
        <f t="shared" si="46"/>
        <v>1</v>
      </c>
    </row>
    <row r="96" spans="1:13" ht="12.6">
      <c r="A96" s="206">
        <f t="shared" ref="A96" si="59">VALUE(MID(C96,11,4))</f>
        <v>5002</v>
      </c>
      <c r="B96" s="207">
        <f t="shared" ref="B96" si="60">VALUE(MID(C96,16,4))</f>
        <v>3341</v>
      </c>
      <c r="C96" s="404" t="s">
        <v>1875</v>
      </c>
      <c r="D96" s="656">
        <v>46190</v>
      </c>
      <c r="E96" s="656">
        <v>0</v>
      </c>
      <c r="F96" s="656">
        <v>0</v>
      </c>
      <c r="G96" s="403">
        <f t="shared" si="33"/>
        <v>46190</v>
      </c>
      <c r="I96" s="355"/>
      <c r="J96" s="671">
        <v>0</v>
      </c>
      <c r="K96" s="356"/>
      <c r="L96" s="636" t="s">
        <v>1875</v>
      </c>
      <c r="M96" s="2" t="b">
        <f t="shared" si="46"/>
        <v>1</v>
      </c>
    </row>
    <row r="97" spans="1:13" ht="12.6">
      <c r="A97" s="206">
        <f>VALUE(MID(C97,11,4))</f>
        <v>5002</v>
      </c>
      <c r="B97" s="207">
        <f>VALUE(MID(C97,16,4))</f>
        <v>3361</v>
      </c>
      <c r="C97" s="404" t="s">
        <v>872</v>
      </c>
      <c r="D97" s="656">
        <v>393076.11</v>
      </c>
      <c r="E97" s="656">
        <v>481778.89</v>
      </c>
      <c r="F97" s="656">
        <v>481778.89</v>
      </c>
      <c r="G97" s="403">
        <f t="shared" si="33"/>
        <v>874855</v>
      </c>
      <c r="I97" s="355"/>
      <c r="J97" s="671">
        <v>0</v>
      </c>
      <c r="K97" s="356"/>
      <c r="L97" s="636" t="s">
        <v>872</v>
      </c>
      <c r="M97" s="2" t="b">
        <f t="shared" si="46"/>
        <v>1</v>
      </c>
    </row>
    <row r="98" spans="1:13" ht="12.6">
      <c r="A98" s="206">
        <f t="shared" si="40"/>
        <v>5002</v>
      </c>
      <c r="B98" s="207">
        <f t="shared" si="41"/>
        <v>3362</v>
      </c>
      <c r="C98" s="404" t="s">
        <v>403</v>
      </c>
      <c r="D98" s="656">
        <v>17823.400000000001</v>
      </c>
      <c r="E98" s="656">
        <v>133000</v>
      </c>
      <c r="F98" s="656">
        <v>133000</v>
      </c>
      <c r="G98" s="403">
        <f t="shared" si="33"/>
        <v>150823.4</v>
      </c>
      <c r="I98" s="355"/>
      <c r="J98" s="671">
        <v>0</v>
      </c>
      <c r="K98" s="356"/>
      <c r="L98" s="636" t="s">
        <v>403</v>
      </c>
      <c r="M98" s="2" t="b">
        <f t="shared" si="46"/>
        <v>1</v>
      </c>
    </row>
    <row r="99" spans="1:13" ht="12.6">
      <c r="A99" s="206">
        <f t="shared" ref="A99" si="61">VALUE(MID(C99,11,4))</f>
        <v>5002</v>
      </c>
      <c r="B99" s="207">
        <f t="shared" ref="B99" si="62">VALUE(MID(C99,16,4))</f>
        <v>3363</v>
      </c>
      <c r="C99" s="404" t="s">
        <v>1465</v>
      </c>
      <c r="D99" s="656">
        <v>76090</v>
      </c>
      <c r="E99" s="656">
        <v>10870</v>
      </c>
      <c r="F99" s="656">
        <v>10870</v>
      </c>
      <c r="G99" s="403">
        <f t="shared" si="33"/>
        <v>86960</v>
      </c>
      <c r="I99" s="355"/>
      <c r="J99" s="671">
        <v>0</v>
      </c>
      <c r="K99" s="356"/>
      <c r="L99" s="636" t="s">
        <v>1465</v>
      </c>
      <c r="M99" s="2" t="b">
        <f t="shared" si="46"/>
        <v>1</v>
      </c>
    </row>
    <row r="100" spans="1:13" ht="12.6">
      <c r="A100" s="206">
        <f t="shared" si="40"/>
        <v>5002</v>
      </c>
      <c r="B100" s="207">
        <f t="shared" si="41"/>
        <v>3381</v>
      </c>
      <c r="C100" s="404" t="s">
        <v>404</v>
      </c>
      <c r="D100" s="656">
        <v>657192.64999999991</v>
      </c>
      <c r="E100" s="656">
        <v>236552.63</v>
      </c>
      <c r="F100" s="656">
        <v>236552.63</v>
      </c>
      <c r="G100" s="403">
        <f t="shared" si="33"/>
        <v>893745.27999999991</v>
      </c>
      <c r="I100" s="355"/>
      <c r="J100" s="671">
        <v>0</v>
      </c>
      <c r="K100" s="356"/>
      <c r="L100" s="636" t="s">
        <v>404</v>
      </c>
      <c r="M100" s="2" t="b">
        <f t="shared" si="46"/>
        <v>1</v>
      </c>
    </row>
    <row r="101" spans="1:13" ht="12.6">
      <c r="A101" s="206">
        <f t="shared" ref="A101" si="63">VALUE(MID(C101,11,4))</f>
        <v>5002</v>
      </c>
      <c r="B101" s="207">
        <f t="shared" ref="B101" si="64">VALUE(MID(C101,16,4))</f>
        <v>3391</v>
      </c>
      <c r="C101" s="404" t="s">
        <v>1683</v>
      </c>
      <c r="D101" s="656">
        <v>88242.74</v>
      </c>
      <c r="E101" s="656">
        <v>18758.740000000002</v>
      </c>
      <c r="F101" s="656">
        <v>18758.740000000002</v>
      </c>
      <c r="G101" s="403">
        <f t="shared" si="33"/>
        <v>107001.48000000001</v>
      </c>
      <c r="I101" s="355"/>
      <c r="J101" s="671">
        <v>0</v>
      </c>
      <c r="K101" s="356"/>
      <c r="L101" s="636" t="s">
        <v>1683</v>
      </c>
      <c r="M101" s="2" t="b">
        <f t="shared" si="46"/>
        <v>1</v>
      </c>
    </row>
    <row r="102" spans="1:13" ht="12.6">
      <c r="A102" s="206">
        <f>VALUE(MID(C102,11,4))</f>
        <v>5002</v>
      </c>
      <c r="B102" s="207">
        <f>VALUE(MID(C102,16,4))</f>
        <v>3411</v>
      </c>
      <c r="C102" s="404" t="s">
        <v>405</v>
      </c>
      <c r="D102" s="656">
        <v>15.519999999999998</v>
      </c>
      <c r="E102" s="656">
        <v>21612.68</v>
      </c>
      <c r="F102" s="656">
        <v>21612.68</v>
      </c>
      <c r="G102" s="403">
        <f t="shared" si="33"/>
        <v>21628.2</v>
      </c>
      <c r="I102" s="355"/>
      <c r="J102" s="671">
        <v>0</v>
      </c>
      <c r="K102" s="356"/>
      <c r="L102" s="636" t="s">
        <v>405</v>
      </c>
      <c r="M102" s="2" t="b">
        <f t="shared" si="46"/>
        <v>1</v>
      </c>
    </row>
    <row r="103" spans="1:13" ht="12.6">
      <c r="A103" s="206">
        <f t="shared" si="40"/>
        <v>5002</v>
      </c>
      <c r="B103" s="207">
        <f t="shared" si="41"/>
        <v>3451</v>
      </c>
      <c r="C103" s="404" t="s">
        <v>406</v>
      </c>
      <c r="D103" s="656">
        <v>121189.96</v>
      </c>
      <c r="E103" s="656">
        <v>0</v>
      </c>
      <c r="F103" s="656">
        <v>0</v>
      </c>
      <c r="G103" s="403">
        <f t="shared" si="33"/>
        <v>121189.96</v>
      </c>
      <c r="I103" s="355"/>
      <c r="J103" s="671">
        <v>0</v>
      </c>
      <c r="K103" s="356"/>
      <c r="L103" s="636" t="s">
        <v>406</v>
      </c>
      <c r="M103" s="2" t="b">
        <f t="shared" si="46"/>
        <v>1</v>
      </c>
    </row>
    <row r="104" spans="1:13" ht="12.6">
      <c r="A104" s="206">
        <f t="shared" si="40"/>
        <v>5002</v>
      </c>
      <c r="B104" s="207">
        <f t="shared" si="41"/>
        <v>3511</v>
      </c>
      <c r="C104" s="404" t="s">
        <v>919</v>
      </c>
      <c r="D104" s="656">
        <v>438427.8</v>
      </c>
      <c r="E104" s="656">
        <v>1101065</v>
      </c>
      <c r="F104" s="656">
        <v>1101065</v>
      </c>
      <c r="G104" s="403">
        <f t="shared" si="33"/>
        <v>1539492.8</v>
      </c>
      <c r="I104" s="355"/>
      <c r="J104" s="671">
        <v>0</v>
      </c>
      <c r="K104" s="356"/>
      <c r="L104" s="636" t="s">
        <v>919</v>
      </c>
      <c r="M104" s="2" t="b">
        <f t="shared" si="46"/>
        <v>1</v>
      </c>
    </row>
    <row r="105" spans="1:13" ht="12.6">
      <c r="A105" s="206">
        <f t="shared" si="40"/>
        <v>5002</v>
      </c>
      <c r="B105" s="207">
        <f t="shared" si="41"/>
        <v>3521</v>
      </c>
      <c r="C105" s="404" t="s">
        <v>107</v>
      </c>
      <c r="D105" s="656">
        <v>74318.880000000005</v>
      </c>
      <c r="E105" s="656">
        <v>103190.1</v>
      </c>
      <c r="F105" s="656">
        <v>103190.1</v>
      </c>
      <c r="G105" s="403">
        <f t="shared" si="33"/>
        <v>177508.98</v>
      </c>
      <c r="I105" s="355"/>
      <c r="J105" s="671">
        <v>0</v>
      </c>
      <c r="K105" s="356"/>
      <c r="L105" s="636" t="s">
        <v>107</v>
      </c>
      <c r="M105" s="2" t="b">
        <f t="shared" si="46"/>
        <v>1</v>
      </c>
    </row>
    <row r="106" spans="1:13" ht="12.6">
      <c r="A106" s="206">
        <f t="shared" ref="A106" si="65">VALUE(MID(C106,11,4))</f>
        <v>5002</v>
      </c>
      <c r="B106" s="207">
        <f t="shared" ref="B106" si="66">VALUE(MID(C106,16,4))</f>
        <v>3531</v>
      </c>
      <c r="C106" s="404" t="s">
        <v>1684</v>
      </c>
      <c r="D106" s="656">
        <v>2320</v>
      </c>
      <c r="E106" s="656">
        <v>0</v>
      </c>
      <c r="F106" s="656">
        <v>0</v>
      </c>
      <c r="G106" s="403">
        <f t="shared" si="33"/>
        <v>2320</v>
      </c>
      <c r="I106" s="355"/>
      <c r="J106" s="671">
        <v>0</v>
      </c>
      <c r="K106" s="356"/>
      <c r="L106" s="636" t="s">
        <v>1684</v>
      </c>
      <c r="M106" s="2" t="b">
        <f t="shared" si="46"/>
        <v>1</v>
      </c>
    </row>
    <row r="107" spans="1:13" ht="12.6">
      <c r="A107" s="206">
        <f t="shared" si="40"/>
        <v>5002</v>
      </c>
      <c r="B107" s="207">
        <f t="shared" si="41"/>
        <v>3553</v>
      </c>
      <c r="C107" s="404" t="s">
        <v>108</v>
      </c>
      <c r="D107" s="656">
        <v>213936.12</v>
      </c>
      <c r="E107" s="656">
        <v>7104</v>
      </c>
      <c r="F107" s="656">
        <v>7104</v>
      </c>
      <c r="G107" s="403">
        <f t="shared" si="33"/>
        <v>221040.12</v>
      </c>
      <c r="I107" s="355"/>
      <c r="J107" s="671">
        <v>0</v>
      </c>
      <c r="K107" s="356"/>
      <c r="L107" s="636" t="s">
        <v>108</v>
      </c>
      <c r="M107" s="2" t="b">
        <f t="shared" si="46"/>
        <v>1</v>
      </c>
    </row>
    <row r="108" spans="1:13" ht="12.6">
      <c r="A108" s="206">
        <f t="shared" si="40"/>
        <v>5002</v>
      </c>
      <c r="B108" s="207">
        <f t="shared" si="41"/>
        <v>3571</v>
      </c>
      <c r="C108" s="404" t="s">
        <v>939</v>
      </c>
      <c r="D108" s="656">
        <v>63524.36</v>
      </c>
      <c r="E108" s="656">
        <v>41543.08</v>
      </c>
      <c r="F108" s="656">
        <v>41543.08</v>
      </c>
      <c r="G108" s="403">
        <f t="shared" si="33"/>
        <v>105067.44</v>
      </c>
      <c r="I108" s="355"/>
      <c r="J108" s="671">
        <v>0</v>
      </c>
      <c r="K108" s="356"/>
      <c r="L108" s="636" t="s">
        <v>939</v>
      </c>
      <c r="M108" s="2" t="b">
        <f t="shared" si="46"/>
        <v>1</v>
      </c>
    </row>
    <row r="109" spans="1:13" ht="12.6">
      <c r="A109" s="206">
        <f t="shared" si="40"/>
        <v>5002</v>
      </c>
      <c r="B109" s="207">
        <f t="shared" si="41"/>
        <v>3581</v>
      </c>
      <c r="C109" s="404" t="s">
        <v>407</v>
      </c>
      <c r="D109" s="656">
        <v>1080256.08</v>
      </c>
      <c r="E109" s="656">
        <v>210150</v>
      </c>
      <c r="F109" s="656">
        <v>210150</v>
      </c>
      <c r="G109" s="403">
        <f t="shared" si="33"/>
        <v>1290406.08</v>
      </c>
      <c r="I109" s="355"/>
      <c r="J109" s="671">
        <v>0</v>
      </c>
      <c r="K109" s="356"/>
      <c r="L109" s="636" t="s">
        <v>407</v>
      </c>
      <c r="M109" s="2" t="b">
        <f t="shared" si="46"/>
        <v>1</v>
      </c>
    </row>
    <row r="110" spans="1:13" ht="12.6">
      <c r="A110" s="206">
        <f t="shared" si="40"/>
        <v>5002</v>
      </c>
      <c r="B110" s="207">
        <f t="shared" si="41"/>
        <v>3591</v>
      </c>
      <c r="C110" s="404" t="s">
        <v>920</v>
      </c>
      <c r="D110" s="656">
        <v>92684</v>
      </c>
      <c r="E110" s="656">
        <v>5220</v>
      </c>
      <c r="F110" s="656">
        <v>5220</v>
      </c>
      <c r="G110" s="403">
        <f t="shared" si="33"/>
        <v>97904</v>
      </c>
      <c r="I110" s="355"/>
      <c r="J110" s="671">
        <v>0</v>
      </c>
      <c r="K110" s="356"/>
      <c r="L110" s="636" t="s">
        <v>920</v>
      </c>
      <c r="M110" s="2" t="b">
        <f t="shared" si="46"/>
        <v>1</v>
      </c>
    </row>
    <row r="111" spans="1:13" ht="12.6">
      <c r="A111" s="206">
        <f t="shared" ref="A111" si="67">VALUE(MID(C111,11,4))</f>
        <v>5002</v>
      </c>
      <c r="B111" s="207">
        <f t="shared" ref="B111" si="68">VALUE(MID(C111,16,4))</f>
        <v>3661</v>
      </c>
      <c r="C111" s="404" t="s">
        <v>1685</v>
      </c>
      <c r="D111" s="656">
        <v>23200</v>
      </c>
      <c r="E111" s="656">
        <v>0</v>
      </c>
      <c r="F111" s="656">
        <v>0</v>
      </c>
      <c r="G111" s="403">
        <f t="shared" si="33"/>
        <v>23200</v>
      </c>
      <c r="I111" s="355"/>
      <c r="J111" s="671">
        <v>0</v>
      </c>
      <c r="K111" s="356"/>
      <c r="L111" s="636" t="s">
        <v>1685</v>
      </c>
      <c r="M111" s="2" t="b">
        <f t="shared" si="46"/>
        <v>1</v>
      </c>
    </row>
    <row r="112" spans="1:13" ht="12.6">
      <c r="A112" s="206">
        <f>VALUE(MID(C112,11,4))</f>
        <v>5002</v>
      </c>
      <c r="B112" s="207">
        <f>VALUE(MID(C112,16,4))</f>
        <v>3711</v>
      </c>
      <c r="C112" s="404" t="s">
        <v>183</v>
      </c>
      <c r="D112" s="656">
        <v>101507</v>
      </c>
      <c r="E112" s="656">
        <v>25270</v>
      </c>
      <c r="F112" s="656">
        <v>25270</v>
      </c>
      <c r="G112" s="403">
        <f t="shared" si="33"/>
        <v>126777</v>
      </c>
      <c r="I112" s="355"/>
      <c r="J112" s="671">
        <v>0</v>
      </c>
      <c r="K112" s="356"/>
      <c r="L112" s="636" t="s">
        <v>183</v>
      </c>
      <c r="M112" s="2" t="b">
        <f t="shared" si="46"/>
        <v>1</v>
      </c>
    </row>
    <row r="113" spans="1:13" ht="12.6">
      <c r="A113" s="206">
        <f>VALUE(MID(C113,11,4))</f>
        <v>5002</v>
      </c>
      <c r="B113" s="207">
        <f>VALUE(MID(C113,16,4))</f>
        <v>3721</v>
      </c>
      <c r="C113" s="404" t="s">
        <v>755</v>
      </c>
      <c r="D113" s="656">
        <v>24950.7</v>
      </c>
      <c r="E113" s="656">
        <v>12930.14</v>
      </c>
      <c r="F113" s="656">
        <v>12930.14</v>
      </c>
      <c r="G113" s="403">
        <f t="shared" si="33"/>
        <v>37880.839999999997</v>
      </c>
      <c r="I113" s="355"/>
      <c r="J113" s="671">
        <v>0</v>
      </c>
      <c r="K113" s="356"/>
      <c r="L113" s="636" t="s">
        <v>755</v>
      </c>
      <c r="M113" s="2" t="b">
        <f t="shared" si="46"/>
        <v>1</v>
      </c>
    </row>
    <row r="114" spans="1:13" ht="12.6">
      <c r="A114" s="206">
        <f t="shared" si="40"/>
        <v>5002</v>
      </c>
      <c r="B114" s="207">
        <f t="shared" si="41"/>
        <v>3722</v>
      </c>
      <c r="C114" s="404" t="s">
        <v>1381</v>
      </c>
      <c r="D114" s="656">
        <v>57850</v>
      </c>
      <c r="E114" s="656">
        <v>23416</v>
      </c>
      <c r="F114" s="656">
        <v>23416</v>
      </c>
      <c r="G114" s="403">
        <f t="shared" si="33"/>
        <v>81266</v>
      </c>
      <c r="I114" s="355"/>
      <c r="J114" s="671">
        <v>0</v>
      </c>
      <c r="K114" s="356"/>
      <c r="L114" s="636" t="s">
        <v>1381</v>
      </c>
      <c r="M114" s="2" t="b">
        <f t="shared" si="46"/>
        <v>1</v>
      </c>
    </row>
    <row r="115" spans="1:13" ht="12.6">
      <c r="A115" s="206">
        <f t="shared" si="40"/>
        <v>5002</v>
      </c>
      <c r="B115" s="207">
        <f t="shared" si="41"/>
        <v>3751</v>
      </c>
      <c r="C115" s="404" t="s">
        <v>921</v>
      </c>
      <c r="D115" s="656">
        <v>109412.83000000002</v>
      </c>
      <c r="E115" s="656">
        <v>60366.02</v>
      </c>
      <c r="F115" s="656">
        <v>60366.02</v>
      </c>
      <c r="G115" s="403">
        <f t="shared" si="33"/>
        <v>169778.85</v>
      </c>
      <c r="I115" s="355"/>
      <c r="J115" s="671">
        <v>0</v>
      </c>
      <c r="K115" s="356"/>
      <c r="L115" s="636" t="s">
        <v>921</v>
      </c>
      <c r="M115" s="2" t="b">
        <f t="shared" si="46"/>
        <v>1</v>
      </c>
    </row>
    <row r="116" spans="1:13" ht="12.6">
      <c r="A116" s="206">
        <f t="shared" si="40"/>
        <v>5002</v>
      </c>
      <c r="B116" s="207">
        <f t="shared" si="41"/>
        <v>3831</v>
      </c>
      <c r="C116" s="404" t="s">
        <v>408</v>
      </c>
      <c r="D116" s="656">
        <v>241589.51</v>
      </c>
      <c r="E116" s="656">
        <v>0</v>
      </c>
      <c r="F116" s="656">
        <v>0</v>
      </c>
      <c r="G116" s="403">
        <f t="shared" si="33"/>
        <v>241589.51</v>
      </c>
      <c r="I116" s="355"/>
      <c r="J116" s="671">
        <v>0</v>
      </c>
      <c r="K116" s="356"/>
      <c r="L116" s="636" t="s">
        <v>408</v>
      </c>
      <c r="M116" s="2" t="b">
        <f t="shared" si="46"/>
        <v>1</v>
      </c>
    </row>
    <row r="117" spans="1:13" ht="12.6">
      <c r="A117" s="206">
        <f t="shared" si="40"/>
        <v>5002</v>
      </c>
      <c r="B117" s="207">
        <f t="shared" si="41"/>
        <v>3921</v>
      </c>
      <c r="C117" s="404" t="s">
        <v>409</v>
      </c>
      <c r="D117" s="656">
        <v>60150</v>
      </c>
      <c r="E117" s="656">
        <v>4680</v>
      </c>
      <c r="F117" s="656">
        <v>4680</v>
      </c>
      <c r="G117" s="403">
        <f t="shared" si="33"/>
        <v>64830</v>
      </c>
      <c r="I117" s="355"/>
      <c r="J117" s="671">
        <v>0</v>
      </c>
      <c r="K117" s="356"/>
      <c r="L117" s="636" t="s">
        <v>409</v>
      </c>
      <c r="M117" s="2" t="b">
        <f t="shared" si="46"/>
        <v>1</v>
      </c>
    </row>
    <row r="118" spans="1:13" ht="12.6">
      <c r="A118" s="206">
        <f t="shared" ref="A118:A121" si="69">VALUE(MID(C118,11,4))</f>
        <v>5002</v>
      </c>
      <c r="B118" s="207">
        <f t="shared" ref="B118:B121" si="70">VALUE(MID(C118,16,4))</f>
        <v>5111</v>
      </c>
      <c r="C118" s="404" t="s">
        <v>1083</v>
      </c>
      <c r="D118" s="656">
        <v>0</v>
      </c>
      <c r="E118" s="656">
        <v>262902.40000000002</v>
      </c>
      <c r="F118" s="656">
        <v>262902.40000000002</v>
      </c>
      <c r="G118" s="403">
        <f t="shared" si="33"/>
        <v>262902.40000000002</v>
      </c>
      <c r="I118" s="355"/>
      <c r="J118" s="671">
        <v>0</v>
      </c>
      <c r="K118" s="356"/>
      <c r="L118" s="636" t="s">
        <v>1083</v>
      </c>
      <c r="M118" s="2" t="b">
        <f t="shared" si="46"/>
        <v>1</v>
      </c>
    </row>
    <row r="119" spans="1:13" ht="12.6">
      <c r="A119" s="206">
        <f t="shared" ref="A119" si="71">VALUE(MID(C119,11,4))</f>
        <v>5002</v>
      </c>
      <c r="B119" s="207">
        <f t="shared" ref="B119" si="72">VALUE(MID(C119,16,4))</f>
        <v>5151</v>
      </c>
      <c r="C119" s="404" t="s">
        <v>1815</v>
      </c>
      <c r="D119" s="656">
        <v>0</v>
      </c>
      <c r="E119" s="656">
        <v>151993.32999999999</v>
      </c>
      <c r="F119" s="656">
        <v>151993.32999999999</v>
      </c>
      <c r="G119" s="403">
        <f t="shared" si="33"/>
        <v>151993.32999999999</v>
      </c>
      <c r="I119" s="355"/>
      <c r="J119" s="671">
        <v>0</v>
      </c>
      <c r="K119" s="356"/>
      <c r="L119" s="636" t="s">
        <v>1815</v>
      </c>
      <c r="M119" s="2" t="b">
        <f t="shared" si="46"/>
        <v>1</v>
      </c>
    </row>
    <row r="120" spans="1:13" ht="12.6">
      <c r="A120" s="206">
        <f t="shared" ref="A120" si="73">VALUE(MID(C120,11,4))</f>
        <v>5002</v>
      </c>
      <c r="B120" s="207">
        <f t="shared" ref="B120" si="74">VALUE(MID(C120,16,4))</f>
        <v>5191</v>
      </c>
      <c r="C120" s="404" t="s">
        <v>1792</v>
      </c>
      <c r="D120" s="656">
        <v>34675.18</v>
      </c>
      <c r="E120" s="656">
        <v>0</v>
      </c>
      <c r="F120" s="656">
        <v>0</v>
      </c>
      <c r="G120" s="403">
        <f t="shared" si="33"/>
        <v>34675.18</v>
      </c>
      <c r="I120" s="355"/>
      <c r="J120" s="671">
        <v>0</v>
      </c>
      <c r="K120" s="356"/>
      <c r="L120" s="636" t="s">
        <v>1792</v>
      </c>
      <c r="M120" s="2" t="b">
        <f t="shared" si="46"/>
        <v>1</v>
      </c>
    </row>
    <row r="121" spans="1:13" ht="12.6">
      <c r="A121" s="206">
        <f t="shared" si="69"/>
        <v>5002</v>
      </c>
      <c r="B121" s="207">
        <f t="shared" si="70"/>
        <v>5211</v>
      </c>
      <c r="C121" s="404" t="s">
        <v>1227</v>
      </c>
      <c r="D121" s="656">
        <v>184426.6</v>
      </c>
      <c r="E121" s="656">
        <v>0</v>
      </c>
      <c r="F121" s="656">
        <v>0</v>
      </c>
      <c r="G121" s="403">
        <f t="shared" si="33"/>
        <v>184426.6</v>
      </c>
      <c r="I121" s="355"/>
      <c r="J121" s="671">
        <v>0</v>
      </c>
      <c r="K121" s="356"/>
      <c r="L121" s="636" t="s">
        <v>1227</v>
      </c>
      <c r="M121" s="2" t="b">
        <f t="shared" si="46"/>
        <v>1</v>
      </c>
    </row>
    <row r="122" spans="1:13" ht="12.6">
      <c r="A122" s="206">
        <f t="shared" ref="A122" si="75">VALUE(MID(C122,11,4))</f>
        <v>5002</v>
      </c>
      <c r="B122" s="207">
        <f t="shared" ref="B122" si="76">VALUE(MID(C122,16,4))</f>
        <v>5413</v>
      </c>
      <c r="C122" s="404" t="s">
        <v>1833</v>
      </c>
      <c r="D122" s="656">
        <v>0</v>
      </c>
      <c r="E122" s="656">
        <v>827200</v>
      </c>
      <c r="F122" s="656">
        <v>827200</v>
      </c>
      <c r="G122" s="403">
        <f t="shared" si="33"/>
        <v>827200</v>
      </c>
      <c r="I122" s="355"/>
      <c r="J122" s="671">
        <v>0</v>
      </c>
      <c r="K122" s="356"/>
      <c r="L122" s="636" t="s">
        <v>1833</v>
      </c>
      <c r="M122" s="2" t="b">
        <f t="shared" si="46"/>
        <v>1</v>
      </c>
    </row>
    <row r="123" spans="1:13" ht="12.6">
      <c r="A123" s="206">
        <f t="shared" ref="A123" si="77">VALUE(MID(C123,11,4))</f>
        <v>5002</v>
      </c>
      <c r="B123" s="207">
        <f t="shared" ref="B123" si="78">VALUE(MID(C123,16,4))</f>
        <v>5691</v>
      </c>
      <c r="C123" s="404" t="s">
        <v>1686</v>
      </c>
      <c r="D123" s="656">
        <v>13340</v>
      </c>
      <c r="E123" s="656">
        <v>0</v>
      </c>
      <c r="F123" s="656">
        <v>0</v>
      </c>
      <c r="G123" s="403">
        <f t="shared" si="33"/>
        <v>13340</v>
      </c>
      <c r="I123" s="355"/>
      <c r="J123" s="671">
        <v>0</v>
      </c>
      <c r="K123" s="356"/>
      <c r="L123" s="636" t="s">
        <v>1686</v>
      </c>
      <c r="M123" s="2" t="b">
        <f t="shared" si="46"/>
        <v>1</v>
      </c>
    </row>
    <row r="124" spans="1:13" ht="12.6">
      <c r="A124" s="206">
        <f t="shared" si="40"/>
        <v>0</v>
      </c>
      <c r="B124" s="207">
        <f t="shared" si="41"/>
        <v>0</v>
      </c>
      <c r="C124" s="648" t="s">
        <v>1164</v>
      </c>
      <c r="D124" s="655"/>
      <c r="E124" s="655">
        <v>357194.56</v>
      </c>
      <c r="F124" s="655">
        <v>357194.56</v>
      </c>
      <c r="G124" s="649"/>
      <c r="I124" s="355"/>
      <c r="J124" s="671">
        <v>0</v>
      </c>
      <c r="K124" s="356"/>
      <c r="L124" s="636" t="s">
        <v>1164</v>
      </c>
      <c r="M124" s="2" t="b">
        <f t="shared" si="46"/>
        <v>1</v>
      </c>
    </row>
    <row r="125" spans="1:13" ht="12.6">
      <c r="A125" s="206">
        <f t="shared" si="40"/>
        <v>6001</v>
      </c>
      <c r="B125" s="207">
        <f t="shared" si="41"/>
        <v>0</v>
      </c>
      <c r="C125" s="651" t="s">
        <v>1382</v>
      </c>
      <c r="D125" s="656"/>
      <c r="E125" s="656">
        <v>49996</v>
      </c>
      <c r="F125" s="656">
        <v>49996</v>
      </c>
      <c r="G125" s="403"/>
      <c r="I125" s="355"/>
      <c r="J125" s="671">
        <v>0</v>
      </c>
      <c r="K125" s="356"/>
      <c r="L125" s="636" t="s">
        <v>1382</v>
      </c>
      <c r="M125" s="2" t="b">
        <f t="shared" si="46"/>
        <v>1</v>
      </c>
    </row>
    <row r="126" spans="1:13" ht="12.6">
      <c r="A126" s="206">
        <f t="shared" ref="A126" si="79">VALUE(MID(C126,11,4))</f>
        <v>6001</v>
      </c>
      <c r="B126" s="207">
        <f t="shared" ref="B126" si="80">VALUE(MID(C126,16,4))</f>
        <v>2152</v>
      </c>
      <c r="C126" s="595" t="s">
        <v>1899</v>
      </c>
      <c r="D126" s="656">
        <v>0</v>
      </c>
      <c r="E126" s="656">
        <v>49996</v>
      </c>
      <c r="F126" s="656">
        <v>49996</v>
      </c>
      <c r="G126" s="403">
        <f t="shared" ref="G126:G159" si="81">+D126+E126</f>
        <v>49996</v>
      </c>
      <c r="H126" s="684"/>
      <c r="I126" s="685"/>
      <c r="J126" s="686">
        <v>0</v>
      </c>
      <c r="K126" s="356"/>
      <c r="L126" s="636" t="s">
        <v>1899</v>
      </c>
      <c r="M126" s="2" t="b">
        <f t="shared" si="46"/>
        <v>1</v>
      </c>
    </row>
    <row r="127" spans="1:13" ht="12.6">
      <c r="A127" s="206">
        <f t="shared" si="40"/>
        <v>6001</v>
      </c>
      <c r="B127" s="207">
        <f t="shared" si="41"/>
        <v>3611</v>
      </c>
      <c r="C127" s="595" t="s">
        <v>1383</v>
      </c>
      <c r="D127" s="656">
        <v>102312</v>
      </c>
      <c r="E127" s="656">
        <v>0</v>
      </c>
      <c r="F127" s="656">
        <v>0</v>
      </c>
      <c r="G127" s="403">
        <f t="shared" si="81"/>
        <v>102312</v>
      </c>
      <c r="I127" s="355"/>
      <c r="J127" s="671">
        <v>0</v>
      </c>
      <c r="K127" s="356"/>
      <c r="L127" s="636" t="s">
        <v>1383</v>
      </c>
      <c r="M127" s="2" t="b">
        <f t="shared" si="46"/>
        <v>1</v>
      </c>
    </row>
    <row r="128" spans="1:13" ht="12.6">
      <c r="A128" s="206">
        <f t="shared" si="40"/>
        <v>6002</v>
      </c>
      <c r="B128" s="207">
        <f t="shared" si="41"/>
        <v>0</v>
      </c>
      <c r="C128" s="651" t="s">
        <v>1384</v>
      </c>
      <c r="D128" s="656"/>
      <c r="E128" s="656">
        <v>0</v>
      </c>
      <c r="F128" s="656">
        <v>0</v>
      </c>
      <c r="G128" s="403"/>
      <c r="I128" s="355"/>
      <c r="J128" s="671">
        <v>0</v>
      </c>
      <c r="K128" s="356"/>
      <c r="L128" s="636" t="s">
        <v>1384</v>
      </c>
      <c r="M128" s="2" t="b">
        <f t="shared" si="46"/>
        <v>1</v>
      </c>
    </row>
    <row r="129" spans="1:13" ht="12.6">
      <c r="A129" s="206">
        <f t="shared" si="40"/>
        <v>6002</v>
      </c>
      <c r="B129" s="207">
        <f t="shared" si="41"/>
        <v>3341</v>
      </c>
      <c r="C129" s="404" t="s">
        <v>1687</v>
      </c>
      <c r="D129" s="656">
        <v>0</v>
      </c>
      <c r="E129" s="656">
        <v>0</v>
      </c>
      <c r="F129" s="656">
        <v>0</v>
      </c>
      <c r="G129" s="403">
        <f t="shared" si="81"/>
        <v>0</v>
      </c>
      <c r="I129" s="355"/>
      <c r="J129" s="671">
        <v>0</v>
      </c>
      <c r="K129" s="356"/>
      <c r="L129" s="636" t="s">
        <v>1687</v>
      </c>
      <c r="M129" s="2" t="b">
        <f t="shared" si="46"/>
        <v>1</v>
      </c>
    </row>
    <row r="130" spans="1:13" ht="12.6">
      <c r="A130" s="206">
        <f t="shared" ref="A130" si="82">VALUE(MID(C130,11,4))</f>
        <v>6002</v>
      </c>
      <c r="B130" s="207">
        <f t="shared" ref="B130" si="83">VALUE(MID(C130,16,4))</f>
        <v>3391</v>
      </c>
      <c r="C130" s="404" t="s">
        <v>1876</v>
      </c>
      <c r="D130" s="656">
        <v>7000</v>
      </c>
      <c r="E130" s="656">
        <v>0</v>
      </c>
      <c r="F130" s="656">
        <v>0</v>
      </c>
      <c r="G130" s="403">
        <f t="shared" si="81"/>
        <v>7000</v>
      </c>
      <c r="I130" s="355"/>
      <c r="J130" s="671">
        <v>0</v>
      </c>
      <c r="K130" s="356"/>
      <c r="L130" s="636" t="s">
        <v>1876</v>
      </c>
      <c r="M130" s="2" t="b">
        <f t="shared" ref="M130:M159" si="84">L130=C130</f>
        <v>1</v>
      </c>
    </row>
    <row r="131" spans="1:13" ht="12.6">
      <c r="A131" s="206">
        <f t="shared" ref="A131" si="85">VALUE(MID(C131,11,4))</f>
        <v>6003</v>
      </c>
      <c r="B131" s="207">
        <f t="shared" ref="B131" si="86">VALUE(MID(C131,16,4))</f>
        <v>0</v>
      </c>
      <c r="C131" s="651" t="s">
        <v>1688</v>
      </c>
      <c r="D131" s="656"/>
      <c r="E131" s="656">
        <v>43349.9</v>
      </c>
      <c r="F131" s="656">
        <v>43349.9</v>
      </c>
      <c r="G131" s="403"/>
      <c r="I131" s="355"/>
      <c r="J131" s="671">
        <v>0</v>
      </c>
      <c r="K131" s="356"/>
      <c r="L131" s="636" t="s">
        <v>1688</v>
      </c>
      <c r="M131" s="2" t="b">
        <f t="shared" si="84"/>
        <v>1</v>
      </c>
    </row>
    <row r="132" spans="1:13" ht="12.6">
      <c r="A132" s="206">
        <f t="shared" ref="A132" si="87">VALUE(MID(C132,11,4))</f>
        <v>6003</v>
      </c>
      <c r="B132" s="207">
        <f t="shared" ref="B132" si="88">VALUE(MID(C132,16,4))</f>
        <v>3821</v>
      </c>
      <c r="C132" s="595" t="s">
        <v>1767</v>
      </c>
      <c r="D132" s="656">
        <v>23200</v>
      </c>
      <c r="E132" s="656">
        <v>0</v>
      </c>
      <c r="F132" s="656">
        <v>0</v>
      </c>
      <c r="G132" s="403">
        <f t="shared" si="81"/>
        <v>23200</v>
      </c>
      <c r="I132" s="355"/>
      <c r="J132" s="671">
        <v>0</v>
      </c>
      <c r="K132" s="356"/>
      <c r="L132" s="636" t="s">
        <v>1767</v>
      </c>
      <c r="M132" s="2" t="b">
        <f t="shared" si="84"/>
        <v>1</v>
      </c>
    </row>
    <row r="133" spans="1:13" ht="12.6">
      <c r="A133" s="206">
        <f t="shared" si="40"/>
        <v>6003</v>
      </c>
      <c r="B133" s="207">
        <f t="shared" si="41"/>
        <v>4411</v>
      </c>
      <c r="C133" s="404" t="s">
        <v>1689</v>
      </c>
      <c r="D133" s="656">
        <v>0</v>
      </c>
      <c r="E133" s="656">
        <v>43349.9</v>
      </c>
      <c r="F133" s="656">
        <v>43349.9</v>
      </c>
      <c r="G133" s="403">
        <f t="shared" si="81"/>
        <v>43349.9</v>
      </c>
      <c r="I133" s="355"/>
      <c r="J133" s="671">
        <v>0</v>
      </c>
      <c r="K133" s="356"/>
      <c r="L133" s="636" t="s">
        <v>1689</v>
      </c>
      <c r="M133" s="2" t="b">
        <f t="shared" si="84"/>
        <v>1</v>
      </c>
    </row>
    <row r="134" spans="1:13" ht="12.6">
      <c r="A134" s="206">
        <f t="shared" ref="A134:A138" si="89">VALUE(MID(C134,11,4))</f>
        <v>6004</v>
      </c>
      <c r="B134" s="207">
        <f t="shared" ref="B134:B138" si="90">VALUE(MID(C134,16,4))</f>
        <v>0</v>
      </c>
      <c r="C134" s="651" t="s">
        <v>1690</v>
      </c>
      <c r="D134" s="656"/>
      <c r="E134" s="656">
        <v>245848.66</v>
      </c>
      <c r="F134" s="656">
        <v>245848.66</v>
      </c>
      <c r="G134" s="403"/>
      <c r="I134" s="355"/>
      <c r="J134" s="671">
        <v>0</v>
      </c>
      <c r="K134" s="356"/>
      <c r="L134" s="636" t="s">
        <v>1690</v>
      </c>
      <c r="M134" s="2" t="b">
        <f t="shared" si="84"/>
        <v>1</v>
      </c>
    </row>
    <row r="135" spans="1:13" ht="12.6">
      <c r="A135" s="206">
        <f t="shared" si="89"/>
        <v>6004</v>
      </c>
      <c r="B135" s="207">
        <f t="shared" si="90"/>
        <v>3351</v>
      </c>
      <c r="C135" s="404" t="s">
        <v>1691</v>
      </c>
      <c r="D135" s="656">
        <v>48672</v>
      </c>
      <c r="E135" s="656">
        <v>0</v>
      </c>
      <c r="F135" s="656">
        <v>0</v>
      </c>
      <c r="G135" s="403">
        <f t="shared" si="81"/>
        <v>48672</v>
      </c>
      <c r="I135" s="355"/>
      <c r="J135" s="671">
        <v>0</v>
      </c>
      <c r="K135" s="356"/>
      <c r="L135" s="636" t="s">
        <v>1691</v>
      </c>
      <c r="M135" s="2" t="b">
        <f t="shared" si="84"/>
        <v>1</v>
      </c>
    </row>
    <row r="136" spans="1:13" ht="12.6">
      <c r="A136" s="206">
        <f t="shared" si="89"/>
        <v>6004</v>
      </c>
      <c r="B136" s="207">
        <f t="shared" si="90"/>
        <v>3362</v>
      </c>
      <c r="C136" s="404" t="s">
        <v>1692</v>
      </c>
      <c r="D136" s="656">
        <v>26146.400000000001</v>
      </c>
      <c r="E136" s="656">
        <v>245848.66</v>
      </c>
      <c r="F136" s="656">
        <v>245848.66</v>
      </c>
      <c r="G136" s="403">
        <f t="shared" si="81"/>
        <v>271995.06</v>
      </c>
      <c r="I136" s="355"/>
      <c r="J136" s="671">
        <v>0</v>
      </c>
      <c r="K136" s="356"/>
      <c r="L136" s="636" t="s">
        <v>1692</v>
      </c>
      <c r="M136" s="2" t="b">
        <f t="shared" si="84"/>
        <v>1</v>
      </c>
    </row>
    <row r="137" spans="1:13" ht="12.6">
      <c r="A137" s="206">
        <f t="shared" si="89"/>
        <v>6005</v>
      </c>
      <c r="B137" s="207">
        <f t="shared" si="90"/>
        <v>0</v>
      </c>
      <c r="C137" s="651" t="s">
        <v>1693</v>
      </c>
      <c r="D137" s="656"/>
      <c r="E137" s="656">
        <v>18000</v>
      </c>
      <c r="F137" s="656">
        <v>18000</v>
      </c>
      <c r="G137" s="403"/>
      <c r="I137" s="355"/>
      <c r="J137" s="671">
        <v>0</v>
      </c>
      <c r="K137" s="356"/>
      <c r="L137" s="636" t="s">
        <v>1693</v>
      </c>
      <c r="M137" s="2" t="b">
        <f t="shared" si="84"/>
        <v>1</v>
      </c>
    </row>
    <row r="138" spans="1:13" ht="12.6">
      <c r="A138" s="206">
        <f t="shared" si="89"/>
        <v>6005</v>
      </c>
      <c r="B138" s="207">
        <f t="shared" si="90"/>
        <v>3341</v>
      </c>
      <c r="C138" s="404" t="s">
        <v>1694</v>
      </c>
      <c r="D138" s="656">
        <v>103399.03</v>
      </c>
      <c r="E138" s="656">
        <v>10000</v>
      </c>
      <c r="F138" s="656">
        <v>10000</v>
      </c>
      <c r="G138" s="403">
        <f t="shared" si="81"/>
        <v>113399.03</v>
      </c>
      <c r="I138" s="355"/>
      <c r="J138" s="671">
        <v>0</v>
      </c>
      <c r="K138" s="356"/>
      <c r="L138" s="636" t="s">
        <v>1694</v>
      </c>
      <c r="M138" s="2" t="b">
        <f t="shared" si="84"/>
        <v>1</v>
      </c>
    </row>
    <row r="139" spans="1:13" ht="12.6">
      <c r="A139" s="206">
        <f t="shared" ref="A139:A140" si="91">VALUE(MID(C139,11,4))</f>
        <v>6005</v>
      </c>
      <c r="B139" s="207">
        <f t="shared" ref="B139:B140" si="92">VALUE(MID(C139,16,4))</f>
        <v>3351</v>
      </c>
      <c r="C139" s="404" t="s">
        <v>1385</v>
      </c>
      <c r="D139" s="656">
        <v>0</v>
      </c>
      <c r="E139" s="656">
        <v>0</v>
      </c>
      <c r="F139" s="656">
        <v>0</v>
      </c>
      <c r="G139" s="403">
        <f t="shared" si="81"/>
        <v>0</v>
      </c>
      <c r="I139" s="355"/>
      <c r="J139" s="671">
        <v>0</v>
      </c>
      <c r="K139" s="356"/>
      <c r="L139" s="636" t="s">
        <v>1385</v>
      </c>
      <c r="M139" s="2" t="b">
        <f t="shared" si="84"/>
        <v>1</v>
      </c>
    </row>
    <row r="140" spans="1:13" ht="12.6">
      <c r="A140" s="206">
        <f t="shared" si="91"/>
        <v>6005</v>
      </c>
      <c r="B140" s="207">
        <f t="shared" si="92"/>
        <v>3362</v>
      </c>
      <c r="C140" s="404" t="s">
        <v>1386</v>
      </c>
      <c r="D140" s="656">
        <v>24360</v>
      </c>
      <c r="E140" s="656">
        <v>8000</v>
      </c>
      <c r="F140" s="656">
        <v>8000</v>
      </c>
      <c r="G140" s="403">
        <f t="shared" si="81"/>
        <v>32360</v>
      </c>
      <c r="I140" s="355"/>
      <c r="J140" s="671">
        <v>0</v>
      </c>
      <c r="K140" s="356"/>
      <c r="L140" s="636" t="s">
        <v>1386</v>
      </c>
      <c r="M140" s="2" t="b">
        <f t="shared" si="84"/>
        <v>1</v>
      </c>
    </row>
    <row r="141" spans="1:13" ht="12.6">
      <c r="A141" s="206">
        <f t="shared" ref="A141" si="93">VALUE(MID(C141,11,4))</f>
        <v>6005</v>
      </c>
      <c r="B141" s="207">
        <f t="shared" ref="B141" si="94">VALUE(MID(C141,16,4))</f>
        <v>3391</v>
      </c>
      <c r="C141" s="404" t="s">
        <v>1768</v>
      </c>
      <c r="D141" s="656">
        <v>12800</v>
      </c>
      <c r="E141" s="656">
        <v>0</v>
      </c>
      <c r="F141" s="656">
        <v>0</v>
      </c>
      <c r="G141" s="403">
        <f t="shared" si="81"/>
        <v>12800</v>
      </c>
      <c r="I141" s="355"/>
      <c r="J141" s="671">
        <v>0</v>
      </c>
      <c r="K141" s="356"/>
      <c r="L141" s="636" t="s">
        <v>1768</v>
      </c>
      <c r="M141" s="2" t="b">
        <f t="shared" si="84"/>
        <v>1</v>
      </c>
    </row>
    <row r="142" spans="1:13" ht="12.6">
      <c r="A142" s="206">
        <f t="shared" ref="A142" si="95">VALUE(MID(C142,11,4))</f>
        <v>6005</v>
      </c>
      <c r="B142" s="207">
        <f t="shared" ref="B142" si="96">VALUE(MID(C142,16,4))</f>
        <v>3831</v>
      </c>
      <c r="C142" s="404" t="s">
        <v>1793</v>
      </c>
      <c r="D142" s="656">
        <v>37370</v>
      </c>
      <c r="E142" s="656">
        <v>0</v>
      </c>
      <c r="F142" s="656">
        <v>0</v>
      </c>
      <c r="G142" s="403">
        <f t="shared" si="81"/>
        <v>37370</v>
      </c>
      <c r="I142" s="355"/>
      <c r="J142" s="671">
        <v>0</v>
      </c>
      <c r="K142" s="356"/>
      <c r="L142" s="636" t="s">
        <v>1793</v>
      </c>
      <c r="M142" s="2" t="b">
        <f t="shared" si="84"/>
        <v>1</v>
      </c>
    </row>
    <row r="143" spans="1:13" ht="12.6">
      <c r="A143" s="206">
        <f t="shared" ref="A143:A158" si="97">VALUE(MID(C143,11,4))</f>
        <v>0</v>
      </c>
      <c r="B143" s="207">
        <f t="shared" ref="B143:B158" si="98">VALUE(MID(C143,16,4))</f>
        <v>0</v>
      </c>
      <c r="C143" s="648" t="s">
        <v>1387</v>
      </c>
      <c r="D143" s="655"/>
      <c r="E143" s="655">
        <v>429240.4</v>
      </c>
      <c r="F143" s="655">
        <v>429240.4</v>
      </c>
      <c r="G143" s="649"/>
      <c r="I143" s="355"/>
      <c r="J143" s="671">
        <v>0</v>
      </c>
      <c r="K143" s="356"/>
      <c r="L143" s="636" t="s">
        <v>1387</v>
      </c>
      <c r="M143" s="2" t="b">
        <f t="shared" si="84"/>
        <v>1</v>
      </c>
    </row>
    <row r="144" spans="1:13" ht="12.6">
      <c r="A144" s="206">
        <f t="shared" si="97"/>
        <v>7001</v>
      </c>
      <c r="B144" s="207">
        <f t="shared" si="98"/>
        <v>0</v>
      </c>
      <c r="C144" s="650" t="s">
        <v>1388</v>
      </c>
      <c r="D144" s="656"/>
      <c r="E144" s="656">
        <v>56000</v>
      </c>
      <c r="F144" s="656">
        <v>56000</v>
      </c>
      <c r="G144" s="403"/>
      <c r="I144" s="355"/>
      <c r="J144" s="671">
        <v>0</v>
      </c>
      <c r="K144" s="356"/>
      <c r="L144" s="636" t="s">
        <v>1388</v>
      </c>
      <c r="M144" s="2" t="b">
        <f t="shared" si="84"/>
        <v>1</v>
      </c>
    </row>
    <row r="145" spans="1:13" ht="12.6">
      <c r="A145" s="206">
        <f>VALUE(MID(C145,11,4))</f>
        <v>7001</v>
      </c>
      <c r="B145" s="207">
        <f>VALUE(MID(C145,16,4))</f>
        <v>3341</v>
      </c>
      <c r="C145" s="404" t="s">
        <v>1848</v>
      </c>
      <c r="D145" s="656">
        <v>100000</v>
      </c>
      <c r="E145" s="656">
        <v>0</v>
      </c>
      <c r="F145" s="656">
        <v>0</v>
      </c>
      <c r="G145" s="403">
        <f t="shared" si="81"/>
        <v>100000</v>
      </c>
      <c r="I145" s="355"/>
      <c r="J145" s="671">
        <v>0</v>
      </c>
      <c r="K145" s="356"/>
      <c r="L145" s="636" t="s">
        <v>1848</v>
      </c>
      <c r="M145" s="2" t="b">
        <f t="shared" si="84"/>
        <v>1</v>
      </c>
    </row>
    <row r="146" spans="1:13" ht="12.6">
      <c r="A146" s="206">
        <f>VALUE(MID(C146,11,4))</f>
        <v>7001</v>
      </c>
      <c r="B146" s="207">
        <f>VALUE(MID(C146,16,4))</f>
        <v>3362</v>
      </c>
      <c r="C146" s="404" t="s">
        <v>1559</v>
      </c>
      <c r="D146" s="656">
        <v>0</v>
      </c>
      <c r="E146" s="656">
        <v>56000</v>
      </c>
      <c r="F146" s="656">
        <v>56000</v>
      </c>
      <c r="G146" s="403">
        <f t="shared" si="81"/>
        <v>56000</v>
      </c>
      <c r="I146" s="355"/>
      <c r="J146" s="671">
        <v>0</v>
      </c>
      <c r="K146" s="356"/>
      <c r="L146" s="636" t="s">
        <v>1559</v>
      </c>
      <c r="M146" s="2" t="b">
        <f t="shared" si="84"/>
        <v>1</v>
      </c>
    </row>
    <row r="147" spans="1:13" ht="12.6">
      <c r="A147" s="206">
        <f>VALUE(MID(C147,11,4))</f>
        <v>7001</v>
      </c>
      <c r="B147" s="207">
        <f>VALUE(MID(C147,16,4))</f>
        <v>4411</v>
      </c>
      <c r="C147" s="404" t="s">
        <v>1513</v>
      </c>
      <c r="D147" s="656">
        <v>30000</v>
      </c>
      <c r="E147" s="656">
        <v>0</v>
      </c>
      <c r="F147" s="656">
        <v>0</v>
      </c>
      <c r="G147" s="403">
        <f t="shared" si="81"/>
        <v>30000</v>
      </c>
      <c r="I147" s="355"/>
      <c r="J147" s="671">
        <v>0</v>
      </c>
      <c r="K147" s="356"/>
      <c r="L147" s="636" t="s">
        <v>1513</v>
      </c>
      <c r="M147" s="2" t="b">
        <f t="shared" si="84"/>
        <v>1</v>
      </c>
    </row>
    <row r="148" spans="1:13" ht="12.6">
      <c r="A148" s="206">
        <f t="shared" si="97"/>
        <v>7002</v>
      </c>
      <c r="B148" s="207">
        <f t="shared" si="98"/>
        <v>0</v>
      </c>
      <c r="C148" s="650" t="s">
        <v>1389</v>
      </c>
      <c r="D148" s="656"/>
      <c r="E148" s="656">
        <v>45312</v>
      </c>
      <c r="F148" s="656">
        <v>45312</v>
      </c>
      <c r="G148" s="403"/>
      <c r="I148" s="355"/>
      <c r="J148" s="671">
        <v>0</v>
      </c>
      <c r="K148" s="356"/>
      <c r="L148" s="636" t="s">
        <v>1389</v>
      </c>
      <c r="M148" s="2" t="b">
        <f t="shared" si="84"/>
        <v>1</v>
      </c>
    </row>
    <row r="149" spans="1:13" ht="12.6">
      <c r="A149" s="206">
        <f t="shared" si="97"/>
        <v>7002</v>
      </c>
      <c r="B149" s="207">
        <f t="shared" si="98"/>
        <v>3391</v>
      </c>
      <c r="C149" s="404" t="s">
        <v>1390</v>
      </c>
      <c r="D149" s="656">
        <v>377232</v>
      </c>
      <c r="E149" s="656">
        <v>15312</v>
      </c>
      <c r="F149" s="656">
        <v>15312</v>
      </c>
      <c r="G149" s="403">
        <f t="shared" si="81"/>
        <v>392544</v>
      </c>
      <c r="I149" s="355"/>
      <c r="J149" s="671">
        <v>0</v>
      </c>
      <c r="K149" s="356"/>
      <c r="L149" s="636" t="s">
        <v>1390</v>
      </c>
      <c r="M149" s="2" t="b">
        <f t="shared" si="84"/>
        <v>1</v>
      </c>
    </row>
    <row r="150" spans="1:13" ht="12.6">
      <c r="A150" s="206">
        <f t="shared" ref="A150" si="99">VALUE(MID(C150,11,4))</f>
        <v>7002</v>
      </c>
      <c r="B150" s="207">
        <f t="shared" ref="B150" si="100">VALUE(MID(C150,16,4))</f>
        <v>4411</v>
      </c>
      <c r="C150" s="404" t="s">
        <v>1695</v>
      </c>
      <c r="D150" s="656">
        <v>0</v>
      </c>
      <c r="E150" s="656">
        <v>30000</v>
      </c>
      <c r="F150" s="656">
        <v>30000</v>
      </c>
      <c r="G150" s="403">
        <f t="shared" si="81"/>
        <v>30000</v>
      </c>
      <c r="I150" s="355"/>
      <c r="J150" s="671">
        <v>0</v>
      </c>
      <c r="K150" s="356"/>
      <c r="L150" s="636" t="s">
        <v>1695</v>
      </c>
      <c r="M150" s="2" t="b">
        <f t="shared" si="84"/>
        <v>1</v>
      </c>
    </row>
    <row r="151" spans="1:13" ht="12.6">
      <c r="A151" s="206">
        <f t="shared" si="97"/>
        <v>7003</v>
      </c>
      <c r="B151" s="207">
        <f t="shared" si="98"/>
        <v>0</v>
      </c>
      <c r="C151" s="650" t="s">
        <v>1391</v>
      </c>
      <c r="D151" s="656"/>
      <c r="E151" s="656">
        <v>327928.40000000002</v>
      </c>
      <c r="F151" s="656">
        <v>327928.40000000002</v>
      </c>
      <c r="G151" s="403"/>
      <c r="I151" s="355"/>
      <c r="J151" s="671">
        <v>0</v>
      </c>
      <c r="K151" s="356"/>
      <c r="L151" s="636" t="s">
        <v>1391</v>
      </c>
      <c r="M151" s="2" t="b">
        <f t="shared" si="84"/>
        <v>1</v>
      </c>
    </row>
    <row r="152" spans="1:13" ht="12.6">
      <c r="A152" s="206">
        <f t="shared" si="97"/>
        <v>7003</v>
      </c>
      <c r="B152" s="207">
        <f t="shared" si="98"/>
        <v>3362</v>
      </c>
      <c r="C152" s="404" t="s">
        <v>1696</v>
      </c>
      <c r="D152" s="656">
        <v>122496</v>
      </c>
      <c r="E152" s="656">
        <v>0</v>
      </c>
      <c r="F152" s="656">
        <v>0</v>
      </c>
      <c r="G152" s="403">
        <f t="shared" si="81"/>
        <v>122496</v>
      </c>
      <c r="I152" s="355"/>
      <c r="J152" s="671">
        <v>0</v>
      </c>
      <c r="K152" s="356"/>
      <c r="L152" s="636" t="s">
        <v>1696</v>
      </c>
      <c r="M152" s="2" t="b">
        <f t="shared" si="84"/>
        <v>1</v>
      </c>
    </row>
    <row r="153" spans="1:13" ht="12.6">
      <c r="A153" s="206">
        <f t="shared" ref="A153:A154" si="101">VALUE(MID(C153,11,4))</f>
        <v>7003</v>
      </c>
      <c r="B153" s="207">
        <f t="shared" ref="B153:B154" si="102">VALUE(MID(C153,16,4))</f>
        <v>3391</v>
      </c>
      <c r="C153" s="404" t="s">
        <v>1697</v>
      </c>
      <c r="D153" s="656">
        <v>0</v>
      </c>
      <c r="E153" s="656">
        <v>0</v>
      </c>
      <c r="F153" s="656">
        <v>0</v>
      </c>
      <c r="G153" s="403">
        <f t="shared" si="81"/>
        <v>0</v>
      </c>
      <c r="I153" s="355"/>
      <c r="J153" s="671">
        <v>0</v>
      </c>
      <c r="K153" s="356"/>
      <c r="L153" s="636" t="s">
        <v>1697</v>
      </c>
      <c r="M153" s="2" t="b">
        <f t="shared" si="84"/>
        <v>1</v>
      </c>
    </row>
    <row r="154" spans="1:13" ht="12.6">
      <c r="A154" s="206">
        <f t="shared" si="101"/>
        <v>7003</v>
      </c>
      <c r="B154" s="207">
        <f t="shared" si="102"/>
        <v>3831</v>
      </c>
      <c r="C154" s="404" t="s">
        <v>1392</v>
      </c>
      <c r="D154" s="656">
        <v>424418.6</v>
      </c>
      <c r="E154" s="656">
        <v>327928.40000000002</v>
      </c>
      <c r="F154" s="656">
        <v>327928.40000000002</v>
      </c>
      <c r="G154" s="403">
        <f t="shared" si="81"/>
        <v>752347</v>
      </c>
      <c r="I154" s="355"/>
      <c r="J154" s="671">
        <v>0</v>
      </c>
      <c r="K154" s="356"/>
      <c r="L154" s="636" t="s">
        <v>1392</v>
      </c>
      <c r="M154" s="2" t="b">
        <f t="shared" si="84"/>
        <v>1</v>
      </c>
    </row>
    <row r="155" spans="1:13" ht="12.6">
      <c r="A155" s="206">
        <f t="shared" si="97"/>
        <v>0</v>
      </c>
      <c r="B155" s="207">
        <f t="shared" si="98"/>
        <v>0</v>
      </c>
      <c r="C155" s="648" t="s">
        <v>249</v>
      </c>
      <c r="D155" s="655"/>
      <c r="E155" s="655">
        <v>886530</v>
      </c>
      <c r="F155" s="655">
        <v>886530</v>
      </c>
      <c r="G155" s="649"/>
      <c r="I155" s="355"/>
      <c r="J155" s="671">
        <v>0</v>
      </c>
      <c r="K155" s="356"/>
      <c r="L155" s="636" t="s">
        <v>249</v>
      </c>
      <c r="M155" s="2" t="b">
        <f t="shared" si="84"/>
        <v>1</v>
      </c>
    </row>
    <row r="156" spans="1:13" ht="12.6">
      <c r="A156" s="206">
        <f t="shared" si="97"/>
        <v>8001</v>
      </c>
      <c r="B156" s="207">
        <f t="shared" si="98"/>
        <v>0</v>
      </c>
      <c r="C156" s="650" t="s">
        <v>250</v>
      </c>
      <c r="D156" s="656"/>
      <c r="E156" s="656">
        <v>886530</v>
      </c>
      <c r="F156" s="656">
        <v>886530</v>
      </c>
      <c r="G156" s="403"/>
      <c r="I156" s="355"/>
      <c r="J156" s="671">
        <v>0</v>
      </c>
      <c r="K156" s="356"/>
      <c r="L156" s="636" t="s">
        <v>250</v>
      </c>
      <c r="M156" s="2" t="b">
        <f t="shared" si="84"/>
        <v>1</v>
      </c>
    </row>
    <row r="157" spans="1:13" ht="12.6">
      <c r="A157" s="206">
        <f t="shared" si="97"/>
        <v>8001</v>
      </c>
      <c r="B157" s="207">
        <f t="shared" si="98"/>
        <v>3362</v>
      </c>
      <c r="C157" s="404" t="s">
        <v>1698</v>
      </c>
      <c r="D157" s="656">
        <v>0</v>
      </c>
      <c r="E157" s="656">
        <v>0</v>
      </c>
      <c r="F157" s="656">
        <v>0</v>
      </c>
      <c r="G157" s="403">
        <f t="shared" si="81"/>
        <v>0</v>
      </c>
      <c r="I157" s="355"/>
      <c r="J157" s="671">
        <v>0</v>
      </c>
      <c r="K157" s="356"/>
      <c r="L157" s="636" t="s">
        <v>1698</v>
      </c>
      <c r="M157" s="2" t="b">
        <f t="shared" si="84"/>
        <v>1</v>
      </c>
    </row>
    <row r="158" spans="1:13" ht="12.6">
      <c r="A158" s="206">
        <f t="shared" si="97"/>
        <v>8001</v>
      </c>
      <c r="B158" s="207">
        <f t="shared" si="98"/>
        <v>3831</v>
      </c>
      <c r="C158" s="404" t="s">
        <v>251</v>
      </c>
      <c r="D158" s="656">
        <v>0</v>
      </c>
      <c r="E158" s="656">
        <v>16530</v>
      </c>
      <c r="F158" s="656">
        <v>16530</v>
      </c>
      <c r="G158" s="403">
        <f t="shared" si="81"/>
        <v>16530</v>
      </c>
      <c r="I158" s="355"/>
      <c r="J158" s="671">
        <v>0</v>
      </c>
      <c r="K158" s="356"/>
      <c r="L158" s="636" t="s">
        <v>251</v>
      </c>
      <c r="M158" s="2" t="b">
        <f t="shared" si="84"/>
        <v>1</v>
      </c>
    </row>
    <row r="159" spans="1:13" ht="12.6">
      <c r="A159" s="206">
        <f t="shared" ref="A159" si="103">VALUE(MID(C159,11,4))</f>
        <v>8001</v>
      </c>
      <c r="B159" s="207">
        <f t="shared" ref="B159" si="104">VALUE(MID(C159,16,4))</f>
        <v>5911</v>
      </c>
      <c r="C159" s="404" t="s">
        <v>1699</v>
      </c>
      <c r="D159" s="656">
        <v>0</v>
      </c>
      <c r="E159" s="656">
        <v>870000</v>
      </c>
      <c r="F159" s="656">
        <v>870000</v>
      </c>
      <c r="G159" s="403">
        <f t="shared" si="81"/>
        <v>870000</v>
      </c>
      <c r="I159" s="355"/>
      <c r="J159" s="671">
        <v>0</v>
      </c>
      <c r="K159" s="356"/>
      <c r="L159" s="636" t="s">
        <v>1699</v>
      </c>
      <c r="M159" s="2" t="b">
        <f t="shared" si="84"/>
        <v>1</v>
      </c>
    </row>
    <row r="160" spans="1:13" ht="12.6">
      <c r="A160" s="206" t="e">
        <f t="shared" ref="A160:A184" si="105">VALUE(MID(C160,11,4))</f>
        <v>#VALUE!</v>
      </c>
      <c r="B160" s="207" t="e">
        <f t="shared" ref="B160:B184" si="106">VALUE(MID(C160,16,4))</f>
        <v>#VALUE!</v>
      </c>
      <c r="C160" s="652" t="s">
        <v>2</v>
      </c>
      <c r="D160" s="743">
        <v>111025753.80999999</v>
      </c>
      <c r="E160" s="657">
        <v>37135748.020000003</v>
      </c>
      <c r="F160" s="657">
        <v>37884032.25</v>
      </c>
      <c r="G160" s="526">
        <f>SUM(G3:G159)</f>
        <v>148161501.82999998</v>
      </c>
      <c r="J160" s="671">
        <v>9.3132257461547893E-10</v>
      </c>
      <c r="K160" s="356"/>
      <c r="L160" s="636"/>
      <c r="M160" s="2"/>
    </row>
    <row r="161" spans="1:13" ht="12.6">
      <c r="A161" s="206" t="e">
        <f t="shared" si="105"/>
        <v>#VALUE!</v>
      </c>
      <c r="B161" s="207" t="e">
        <f t="shared" si="106"/>
        <v>#VALUE!</v>
      </c>
      <c r="G161" s="659"/>
      <c r="J161" s="671"/>
      <c r="K161" s="356"/>
      <c r="L161" s="636"/>
      <c r="M161" s="2"/>
    </row>
    <row r="162" spans="1:13" ht="12.6">
      <c r="A162" s="206" t="e">
        <f t="shared" si="105"/>
        <v>#VALUE!</v>
      </c>
      <c r="B162" s="207" t="e">
        <f t="shared" si="106"/>
        <v>#VALUE!</v>
      </c>
      <c r="E162" s="658">
        <f>+D160+E160</f>
        <v>148161501.82999998</v>
      </c>
      <c r="J162" s="671"/>
      <c r="K162" s="356"/>
      <c r="L162" s="636"/>
      <c r="M162" s="2"/>
    </row>
    <row r="163" spans="1:13" ht="12.6">
      <c r="A163" s="206" t="e">
        <f t="shared" si="105"/>
        <v>#VALUE!</v>
      </c>
      <c r="B163" s="207" t="e">
        <f t="shared" si="106"/>
        <v>#VALUE!</v>
      </c>
      <c r="G163" s="518">
        <f>+Balanza!G66</f>
        <v>148161501.83000001</v>
      </c>
      <c r="J163" s="671"/>
      <c r="K163" s="356"/>
      <c r="L163" s="636"/>
      <c r="M163" s="2"/>
    </row>
    <row r="164" spans="1:13" ht="12.6">
      <c r="A164" s="206" t="e">
        <f t="shared" si="105"/>
        <v>#VALUE!</v>
      </c>
      <c r="B164" s="207" t="e">
        <f t="shared" si="106"/>
        <v>#VALUE!</v>
      </c>
      <c r="G164" s="518">
        <f>+G160-G163</f>
        <v>0</v>
      </c>
      <c r="J164" s="671"/>
      <c r="K164" s="356"/>
      <c r="L164" s="636"/>
      <c r="M164" s="2"/>
    </row>
    <row r="165" spans="1:13" ht="12.6">
      <c r="A165" s="206" t="e">
        <f t="shared" si="105"/>
        <v>#VALUE!</v>
      </c>
      <c r="B165" s="207" t="e">
        <f t="shared" si="106"/>
        <v>#VALUE!</v>
      </c>
      <c r="F165" s="1068"/>
      <c r="G165" s="1069"/>
      <c r="H165" s="172"/>
      <c r="J165" s="1070"/>
      <c r="K165" s="356"/>
      <c r="L165" s="636"/>
      <c r="M165" s="2"/>
    </row>
    <row r="166" spans="1:13" ht="12.6">
      <c r="A166" s="206" t="e">
        <f t="shared" si="105"/>
        <v>#VALUE!</v>
      </c>
      <c r="B166" s="207" t="e">
        <f t="shared" si="106"/>
        <v>#VALUE!</v>
      </c>
      <c r="F166" s="1068"/>
      <c r="G166" s="1069"/>
      <c r="H166" s="172"/>
      <c r="J166" s="1071"/>
      <c r="K166" s="356"/>
      <c r="L166" s="636"/>
      <c r="M166" s="2"/>
    </row>
    <row r="167" spans="1:13" ht="12.6">
      <c r="A167" s="206" t="e">
        <f t="shared" si="105"/>
        <v>#VALUE!</v>
      </c>
      <c r="B167" s="207" t="e">
        <f t="shared" si="106"/>
        <v>#VALUE!</v>
      </c>
      <c r="F167" s="1068"/>
      <c r="G167" s="1069"/>
      <c r="H167" s="172"/>
      <c r="K167" s="356"/>
      <c r="L167" s="636"/>
      <c r="M167" s="2"/>
    </row>
    <row r="168" spans="1:13" ht="12.6">
      <c r="A168" s="206" t="e">
        <f t="shared" si="105"/>
        <v>#VALUE!</v>
      </c>
      <c r="B168" s="207" t="e">
        <f t="shared" si="106"/>
        <v>#VALUE!</v>
      </c>
      <c r="F168" s="1068"/>
      <c r="G168" s="1069"/>
      <c r="H168" s="172"/>
      <c r="K168" s="356"/>
      <c r="L168" s="636"/>
      <c r="M168" s="2"/>
    </row>
    <row r="169" spans="1:13" ht="12.6">
      <c r="A169" s="206" t="e">
        <f t="shared" si="105"/>
        <v>#VALUE!</v>
      </c>
      <c r="B169" s="207" t="e">
        <f t="shared" si="106"/>
        <v>#VALUE!</v>
      </c>
      <c r="F169" s="1072"/>
      <c r="G169" s="1069"/>
      <c r="H169" s="172"/>
      <c r="K169" s="356"/>
      <c r="L169" s="636"/>
      <c r="M169" s="2"/>
    </row>
    <row r="170" spans="1:13" ht="12.6">
      <c r="A170" s="206" t="e">
        <f t="shared" si="105"/>
        <v>#VALUE!</v>
      </c>
      <c r="B170" s="207" t="e">
        <f t="shared" si="106"/>
        <v>#VALUE!</v>
      </c>
      <c r="F170" s="1068"/>
      <c r="G170" s="1069"/>
      <c r="H170" s="172"/>
      <c r="K170" s="356"/>
      <c r="L170" s="636"/>
      <c r="M170" s="2"/>
    </row>
    <row r="171" spans="1:13" ht="12.6">
      <c r="A171" s="206" t="e">
        <f t="shared" si="105"/>
        <v>#VALUE!</v>
      </c>
      <c r="B171" s="207" t="e">
        <f t="shared" si="106"/>
        <v>#VALUE!</v>
      </c>
      <c r="F171" s="1068"/>
      <c r="G171" s="1069"/>
      <c r="H171" s="172"/>
      <c r="K171" s="356"/>
      <c r="L171" s="636"/>
      <c r="M171" s="2"/>
    </row>
    <row r="172" spans="1:13" ht="12.6">
      <c r="A172" s="206" t="e">
        <f t="shared" si="105"/>
        <v>#VALUE!</v>
      </c>
      <c r="B172" s="207" t="e">
        <f t="shared" si="106"/>
        <v>#VALUE!</v>
      </c>
      <c r="K172" s="356"/>
      <c r="L172" s="636"/>
      <c r="M172" s="2"/>
    </row>
    <row r="173" spans="1:13" ht="12.6">
      <c r="A173" s="206" t="e">
        <f t="shared" si="105"/>
        <v>#VALUE!</v>
      </c>
      <c r="B173" s="207" t="e">
        <f t="shared" si="106"/>
        <v>#VALUE!</v>
      </c>
      <c r="K173" s="356"/>
      <c r="L173" s="636"/>
      <c r="M173" s="2"/>
    </row>
    <row r="174" spans="1:13" ht="12.6">
      <c r="A174" s="206" t="e">
        <f t="shared" si="105"/>
        <v>#VALUE!</v>
      </c>
      <c r="B174" s="207" t="e">
        <f t="shared" si="106"/>
        <v>#VALUE!</v>
      </c>
      <c r="K174" s="356"/>
      <c r="L174" s="636"/>
      <c r="M174" s="2"/>
    </row>
    <row r="175" spans="1:13" ht="12.6">
      <c r="A175" s="206" t="e">
        <f t="shared" si="105"/>
        <v>#VALUE!</v>
      </c>
      <c r="B175" s="207" t="e">
        <f t="shared" si="106"/>
        <v>#VALUE!</v>
      </c>
      <c r="K175" s="356"/>
      <c r="L175" s="636"/>
      <c r="M175" s="2"/>
    </row>
    <row r="176" spans="1:13" ht="12.6">
      <c r="A176" s="206" t="e">
        <f t="shared" si="105"/>
        <v>#VALUE!</v>
      </c>
      <c r="B176" s="207" t="e">
        <f t="shared" si="106"/>
        <v>#VALUE!</v>
      </c>
      <c r="K176" s="356"/>
      <c r="L176" s="636"/>
      <c r="M176" s="2"/>
    </row>
    <row r="177" spans="1:13" ht="12.6">
      <c r="A177" s="206" t="e">
        <f t="shared" si="105"/>
        <v>#VALUE!</v>
      </c>
      <c r="B177" s="207" t="e">
        <f t="shared" si="106"/>
        <v>#VALUE!</v>
      </c>
      <c r="K177" s="356"/>
      <c r="L177" s="636"/>
      <c r="M177" s="2"/>
    </row>
    <row r="178" spans="1:13" ht="12.6">
      <c r="A178" s="206" t="e">
        <f t="shared" si="105"/>
        <v>#VALUE!</v>
      </c>
      <c r="B178" s="207" t="e">
        <f t="shared" si="106"/>
        <v>#VALUE!</v>
      </c>
      <c r="K178" s="356"/>
      <c r="L178" s="636"/>
      <c r="M178" s="2"/>
    </row>
    <row r="179" spans="1:13" ht="12.6">
      <c r="A179" s="206" t="e">
        <f t="shared" si="105"/>
        <v>#VALUE!</v>
      </c>
      <c r="B179" s="207" t="e">
        <f t="shared" si="106"/>
        <v>#VALUE!</v>
      </c>
      <c r="K179" s="356"/>
      <c r="L179" s="636"/>
      <c r="M179" s="2"/>
    </row>
    <row r="180" spans="1:13" ht="12.6">
      <c r="A180" s="206" t="e">
        <f t="shared" si="105"/>
        <v>#VALUE!</v>
      </c>
      <c r="B180" s="207" t="e">
        <f t="shared" si="106"/>
        <v>#VALUE!</v>
      </c>
      <c r="K180" s="356"/>
      <c r="L180" s="636"/>
      <c r="M180" s="2"/>
    </row>
    <row r="181" spans="1:13" ht="12.6">
      <c r="A181" s="206" t="e">
        <f t="shared" si="105"/>
        <v>#VALUE!</v>
      </c>
      <c r="B181" s="207" t="e">
        <f t="shared" si="106"/>
        <v>#VALUE!</v>
      </c>
      <c r="K181" s="356"/>
      <c r="L181" s="636"/>
      <c r="M181" s="2"/>
    </row>
    <row r="182" spans="1:13" ht="12.6">
      <c r="A182" s="206" t="e">
        <f t="shared" si="105"/>
        <v>#VALUE!</v>
      </c>
      <c r="B182" s="207" t="e">
        <f t="shared" si="106"/>
        <v>#VALUE!</v>
      </c>
      <c r="K182" s="356"/>
      <c r="L182" s="636"/>
      <c r="M182" s="2"/>
    </row>
    <row r="183" spans="1:13" ht="12.6">
      <c r="A183" s="206" t="e">
        <f t="shared" si="105"/>
        <v>#VALUE!</v>
      </c>
      <c r="B183" s="207" t="e">
        <f t="shared" si="106"/>
        <v>#VALUE!</v>
      </c>
      <c r="K183" s="356"/>
      <c r="L183" s="636"/>
      <c r="M183" s="2"/>
    </row>
    <row r="184" spans="1:13" ht="12.6">
      <c r="A184" s="206" t="e">
        <f t="shared" si="105"/>
        <v>#VALUE!</v>
      </c>
      <c r="B184" s="207" t="e">
        <f t="shared" si="106"/>
        <v>#VALUE!</v>
      </c>
      <c r="K184" s="356"/>
      <c r="L184" s="636"/>
      <c r="M184" s="2"/>
    </row>
    <row r="185" spans="1:13" ht="12.6">
      <c r="A185" s="206" t="e">
        <f>VALUE(MID(C185,11,4))</f>
        <v>#VALUE!</v>
      </c>
      <c r="B185" s="207" t="e">
        <f>VALUE(MID(C185,16,4))</f>
        <v>#VALUE!</v>
      </c>
      <c r="K185" s="356"/>
      <c r="L185" s="636"/>
      <c r="M185" s="2"/>
    </row>
    <row r="186" spans="1:13">
      <c r="K186" s="356"/>
      <c r="L186" s="636"/>
      <c r="M186" s="2"/>
    </row>
    <row r="187" spans="1:13">
      <c r="K187" s="356"/>
      <c r="L187" s="636"/>
      <c r="M187" s="2"/>
    </row>
    <row r="188" spans="1:13">
      <c r="K188" s="356"/>
      <c r="L188" s="636"/>
      <c r="M188" s="2"/>
    </row>
    <row r="189" spans="1:13">
      <c r="L189" s="636"/>
      <c r="M189" s="2"/>
    </row>
    <row r="190" spans="1:13">
      <c r="L190" s="636"/>
      <c r="M190" s="2"/>
    </row>
    <row r="191" spans="1:13">
      <c r="L191" s="636"/>
      <c r="M191" s="2"/>
    </row>
    <row r="192" spans="1:13">
      <c r="L192" s="636"/>
      <c r="M192" s="2"/>
    </row>
    <row r="193" spans="12:13">
      <c r="L193" s="636"/>
      <c r="M193" s="2"/>
    </row>
    <row r="194" spans="12:13">
      <c r="L194" s="636"/>
      <c r="M194" s="2"/>
    </row>
    <row r="195" spans="12:13">
      <c r="L195" s="636"/>
      <c r="M195" s="2"/>
    </row>
    <row r="196" spans="12:13">
      <c r="L196" s="636"/>
      <c r="M196" s="2"/>
    </row>
    <row r="197" spans="12:13">
      <c r="L197" s="636"/>
      <c r="M197" s="2"/>
    </row>
    <row r="198" spans="12:13">
      <c r="L198" s="636"/>
      <c r="M198" s="2"/>
    </row>
    <row r="199" spans="12:13">
      <c r="M199" s="2"/>
    </row>
    <row r="200" spans="12:13">
      <c r="M200" s="2"/>
    </row>
    <row r="201" spans="12:13">
      <c r="M201" s="2"/>
    </row>
    <row r="202" spans="12:13">
      <c r="M202" s="2"/>
    </row>
  </sheetData>
  <autoFilter ref="A1:J191"/>
  <printOptions horizontalCentered="1" gridLines="1"/>
  <pageMargins left="0.23622047244094491" right="0.27559055118110237" top="0.43307086614173229" bottom="0.43307086614173229" header="0.31496062992125984" footer="0.31496062992125984"/>
  <pageSetup scale="8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view="pageBreakPreview" zoomScale="110" zoomScaleNormal="106" zoomScaleSheetLayoutView="110" workbookViewId="0">
      <pane xSplit="3" ySplit="2" topLeftCell="G3" activePane="bottomRight" state="frozen"/>
      <selection activeCell="Q58" sqref="Q58"/>
      <selection pane="topRight" activeCell="Q58" sqref="Q58"/>
      <selection pane="bottomLeft" activeCell="Q58" sqref="Q58"/>
      <selection pane="bottomRight" activeCell="G163" sqref="G163"/>
    </sheetView>
  </sheetViews>
  <sheetFormatPr baseColWidth="10" defaultColWidth="9.1015625" defaultRowHeight="12.3"/>
  <cols>
    <col min="1" max="1" width="5.68359375" style="156" customWidth="1"/>
    <col min="2" max="2" width="5.89453125" style="154" customWidth="1"/>
    <col min="3" max="3" width="65.89453125" style="11" bestFit="1" customWidth="1"/>
    <col min="4" max="7" width="15.68359375" style="131" customWidth="1"/>
    <col min="8" max="8" width="16" style="173" customWidth="1"/>
    <col min="9" max="9" width="20.89453125" style="173" customWidth="1"/>
    <col min="10" max="10" width="12.68359375" style="173" customWidth="1"/>
    <col min="11" max="16384" width="9.1015625" style="11"/>
  </cols>
  <sheetData>
    <row r="1" spans="1:10" ht="21">
      <c r="A1" s="155" t="s">
        <v>86</v>
      </c>
      <c r="B1" s="153" t="s">
        <v>87</v>
      </c>
      <c r="C1" s="132" t="s">
        <v>88</v>
      </c>
      <c r="D1" s="133" t="s">
        <v>89</v>
      </c>
      <c r="E1" s="133" t="s">
        <v>0</v>
      </c>
      <c r="F1" s="133" t="s">
        <v>1</v>
      </c>
      <c r="G1" s="135" t="s">
        <v>90</v>
      </c>
    </row>
    <row r="2" spans="1:10" ht="12.6">
      <c r="A2" s="206">
        <f t="shared" ref="A2:A30" si="0">VALUE(MID(C2,11,4))</f>
        <v>0</v>
      </c>
      <c r="B2" s="207">
        <f t="shared" ref="B2:B30" si="1">VALUE(MID(C2,16,4))</f>
        <v>0</v>
      </c>
      <c r="C2" s="514" t="s">
        <v>209</v>
      </c>
      <c r="D2" s="208">
        <v>110277469.58</v>
      </c>
      <c r="E2" s="208">
        <v>37884032.25</v>
      </c>
      <c r="F2" s="208">
        <v>37884032.25</v>
      </c>
      <c r="G2" s="208">
        <f>+D2+F2</f>
        <v>148161501.82999998</v>
      </c>
      <c r="H2" s="178"/>
      <c r="I2" s="1" t="s">
        <v>209</v>
      </c>
      <c r="J2" s="2" t="b">
        <f>I2=C2</f>
        <v>1</v>
      </c>
    </row>
    <row r="3" spans="1:10" ht="12.6">
      <c r="A3" s="206">
        <f t="shared" si="0"/>
        <v>0</v>
      </c>
      <c r="B3" s="207">
        <f t="shared" si="1"/>
        <v>0</v>
      </c>
      <c r="C3" s="660" t="s">
        <v>1165</v>
      </c>
      <c r="D3" s="661">
        <v>141789.29999999999</v>
      </c>
      <c r="E3" s="661">
        <v>566126.14</v>
      </c>
      <c r="F3" s="661">
        <v>566126.14</v>
      </c>
      <c r="G3" s="661">
        <f t="shared" ref="G3:G32" si="2">+D3+F3</f>
        <v>707915.44</v>
      </c>
      <c r="H3" s="178"/>
      <c r="I3" s="636" t="s">
        <v>1165</v>
      </c>
      <c r="J3" s="2" t="b">
        <f t="shared" ref="J3:J66" si="3">I3=C3</f>
        <v>1</v>
      </c>
    </row>
    <row r="4" spans="1:10" ht="12.6">
      <c r="A4" s="206">
        <f t="shared" si="0"/>
        <v>1001</v>
      </c>
      <c r="B4" s="207">
        <f t="shared" si="1"/>
        <v>0</v>
      </c>
      <c r="C4" s="663" t="s">
        <v>210</v>
      </c>
      <c r="D4" s="212">
        <v>141789.29999999999</v>
      </c>
      <c r="E4" s="212">
        <v>566126.14</v>
      </c>
      <c r="F4" s="212">
        <v>566126.14</v>
      </c>
      <c r="G4" s="212">
        <f t="shared" si="2"/>
        <v>707915.44</v>
      </c>
      <c r="H4" s="178"/>
      <c r="I4" s="636" t="s">
        <v>210</v>
      </c>
      <c r="J4" s="2" t="b">
        <f t="shared" si="3"/>
        <v>1</v>
      </c>
    </row>
    <row r="5" spans="1:10" ht="12.6">
      <c r="A5" s="206">
        <f t="shared" ref="A5" si="4">VALUE(MID(C5,11,4))</f>
        <v>1001</v>
      </c>
      <c r="B5" s="207">
        <f t="shared" ref="B5" si="5">VALUE(MID(C5,16,4))</f>
        <v>2111</v>
      </c>
      <c r="C5" s="629" t="s">
        <v>1700</v>
      </c>
      <c r="D5" s="212">
        <v>2956.5</v>
      </c>
      <c r="E5" s="212">
        <v>0</v>
      </c>
      <c r="F5" s="212">
        <v>0</v>
      </c>
      <c r="G5" s="212">
        <f t="shared" si="2"/>
        <v>2956.5</v>
      </c>
      <c r="H5" s="178"/>
      <c r="I5" s="636" t="s">
        <v>1700</v>
      </c>
      <c r="J5" s="2" t="b">
        <f t="shared" si="3"/>
        <v>1</v>
      </c>
    </row>
    <row r="6" spans="1:10" ht="12.6">
      <c r="A6" s="206">
        <f t="shared" ref="A6" si="6">VALUE(MID(C6,11,4))</f>
        <v>1001</v>
      </c>
      <c r="B6" s="207">
        <f t="shared" ref="B6" si="7">VALUE(MID(C6,16,4))</f>
        <v>2151</v>
      </c>
      <c r="C6" s="629" t="s">
        <v>1701</v>
      </c>
      <c r="D6" s="212">
        <v>17717.5</v>
      </c>
      <c r="E6" s="212">
        <v>0</v>
      </c>
      <c r="F6" s="212">
        <v>0</v>
      </c>
      <c r="G6" s="212">
        <f t="shared" si="2"/>
        <v>17717.5</v>
      </c>
      <c r="H6" s="178"/>
      <c r="I6" s="636" t="s">
        <v>1701</v>
      </c>
      <c r="J6" s="2" t="b">
        <f t="shared" si="3"/>
        <v>1</v>
      </c>
    </row>
    <row r="7" spans="1:10" ht="12.6">
      <c r="A7" s="206">
        <f t="shared" si="0"/>
        <v>1001</v>
      </c>
      <c r="B7" s="207">
        <f t="shared" si="1"/>
        <v>3331</v>
      </c>
      <c r="C7" s="514" t="s">
        <v>1702</v>
      </c>
      <c r="D7" s="212">
        <v>0</v>
      </c>
      <c r="E7" s="212">
        <v>143952.94</v>
      </c>
      <c r="F7" s="212">
        <v>143952.94</v>
      </c>
      <c r="G7" s="212">
        <f t="shared" si="2"/>
        <v>143952.94</v>
      </c>
      <c r="H7" s="178"/>
      <c r="I7" s="636" t="s">
        <v>1702</v>
      </c>
      <c r="J7" s="2" t="b">
        <f t="shared" si="3"/>
        <v>1</v>
      </c>
    </row>
    <row r="8" spans="1:10" ht="12.6">
      <c r="A8" s="206">
        <f t="shared" ref="A8" si="8">VALUE(MID(C8,11,4))</f>
        <v>1001</v>
      </c>
      <c r="B8" s="207">
        <f t="shared" ref="B8" si="9">VALUE(MID(C8,16,4))</f>
        <v>3341</v>
      </c>
      <c r="C8" s="514" t="s">
        <v>1084</v>
      </c>
      <c r="D8" s="212">
        <v>121115.3</v>
      </c>
      <c r="E8" s="212">
        <v>81666.8</v>
      </c>
      <c r="F8" s="212">
        <v>81666.8</v>
      </c>
      <c r="G8" s="212">
        <f t="shared" si="2"/>
        <v>202782.1</v>
      </c>
      <c r="H8" s="178"/>
      <c r="I8" s="636" t="s">
        <v>1084</v>
      </c>
      <c r="J8" s="2" t="b">
        <f t="shared" si="3"/>
        <v>1</v>
      </c>
    </row>
    <row r="9" spans="1:10" ht="12.6">
      <c r="A9" s="206">
        <f t="shared" ref="A9" si="10">VALUE(MID(C9,11,4))</f>
        <v>1001</v>
      </c>
      <c r="B9" s="207">
        <f t="shared" ref="B9" si="11">VALUE(MID(C9,16,4))</f>
        <v>3362</v>
      </c>
      <c r="C9" s="514" t="s">
        <v>1501</v>
      </c>
      <c r="D9" s="212">
        <v>0</v>
      </c>
      <c r="E9" s="212">
        <v>340506.4</v>
      </c>
      <c r="F9" s="212">
        <v>340506.4</v>
      </c>
      <c r="G9" s="212">
        <f t="shared" si="2"/>
        <v>340506.4</v>
      </c>
      <c r="H9" s="178"/>
      <c r="I9" s="636" t="s">
        <v>1501</v>
      </c>
      <c r="J9" s="2" t="b">
        <f t="shared" si="3"/>
        <v>1</v>
      </c>
    </row>
    <row r="10" spans="1:10" ht="12.6">
      <c r="A10" s="206">
        <f t="shared" si="0"/>
        <v>0</v>
      </c>
      <c r="B10" s="207">
        <f t="shared" si="1"/>
        <v>0</v>
      </c>
      <c r="C10" s="660" t="s">
        <v>1166</v>
      </c>
      <c r="D10" s="661">
        <v>724709.02999999991</v>
      </c>
      <c r="E10" s="661">
        <v>789758.97</v>
      </c>
      <c r="F10" s="661">
        <v>789758.97</v>
      </c>
      <c r="G10" s="661">
        <f t="shared" si="2"/>
        <v>1514468</v>
      </c>
      <c r="H10" s="178"/>
      <c r="I10" s="636" t="s">
        <v>1166</v>
      </c>
      <c r="J10" s="2" t="b">
        <f t="shared" si="3"/>
        <v>1</v>
      </c>
    </row>
    <row r="11" spans="1:10" ht="12.6">
      <c r="A11" s="206">
        <f t="shared" si="0"/>
        <v>2001</v>
      </c>
      <c r="B11" s="207">
        <f t="shared" si="1"/>
        <v>0</v>
      </c>
      <c r="C11" s="663" t="s">
        <v>410</v>
      </c>
      <c r="D11" s="212">
        <v>150000.01999999999</v>
      </c>
      <c r="E11" s="212">
        <v>745099.89</v>
      </c>
      <c r="F11" s="212">
        <v>745099.89</v>
      </c>
      <c r="G11" s="212">
        <f>+D11+F11</f>
        <v>895099.91</v>
      </c>
      <c r="H11" s="178"/>
      <c r="I11" s="636" t="s">
        <v>410</v>
      </c>
      <c r="J11" s="2" t="b">
        <f t="shared" si="3"/>
        <v>1</v>
      </c>
    </row>
    <row r="12" spans="1:10" ht="12.6">
      <c r="A12" s="206">
        <f t="shared" si="0"/>
        <v>2001</v>
      </c>
      <c r="B12" s="207">
        <f t="shared" si="1"/>
        <v>3341</v>
      </c>
      <c r="C12" s="629" t="s">
        <v>1877</v>
      </c>
      <c r="D12" s="212">
        <v>60000</v>
      </c>
      <c r="E12" s="212">
        <v>0</v>
      </c>
      <c r="F12" s="212">
        <v>0</v>
      </c>
      <c r="G12" s="212">
        <f>+D12+F12</f>
        <v>60000</v>
      </c>
      <c r="H12" s="178"/>
      <c r="I12" s="636" t="s">
        <v>1877</v>
      </c>
      <c r="J12" s="2" t="b">
        <f t="shared" si="3"/>
        <v>1</v>
      </c>
    </row>
    <row r="13" spans="1:10" ht="12.6">
      <c r="A13" s="206">
        <f t="shared" ref="A13:A27" si="12">VALUE(MID(C13,11,4))</f>
        <v>2001</v>
      </c>
      <c r="B13" s="207">
        <f t="shared" ref="B13:B27" si="13">VALUE(MID(C13,16,4))</f>
        <v>3362</v>
      </c>
      <c r="C13" s="629" t="s">
        <v>1054</v>
      </c>
      <c r="D13" s="212">
        <v>0</v>
      </c>
      <c r="E13" s="212">
        <v>0</v>
      </c>
      <c r="F13" s="212">
        <v>0</v>
      </c>
      <c r="G13" s="212">
        <f t="shared" ref="G13:G27" si="14">+D13+F13</f>
        <v>0</v>
      </c>
      <c r="H13" s="178"/>
      <c r="I13" s="636" t="s">
        <v>1054</v>
      </c>
      <c r="J13" s="2" t="b">
        <f t="shared" si="3"/>
        <v>1</v>
      </c>
    </row>
    <row r="14" spans="1:10" ht="12.6">
      <c r="A14" s="206">
        <f t="shared" si="12"/>
        <v>2001</v>
      </c>
      <c r="B14" s="207">
        <f t="shared" si="13"/>
        <v>3611</v>
      </c>
      <c r="C14" s="514" t="s">
        <v>211</v>
      </c>
      <c r="D14" s="212">
        <v>0</v>
      </c>
      <c r="E14" s="212">
        <v>475600</v>
      </c>
      <c r="F14" s="212">
        <v>475600</v>
      </c>
      <c r="G14" s="212">
        <f t="shared" si="14"/>
        <v>475600</v>
      </c>
      <c r="H14" s="178"/>
      <c r="I14" s="636" t="s">
        <v>211</v>
      </c>
      <c r="J14" s="2" t="b">
        <f t="shared" si="3"/>
        <v>1</v>
      </c>
    </row>
    <row r="15" spans="1:10" ht="12.6">
      <c r="A15" s="206">
        <f t="shared" si="12"/>
        <v>2001</v>
      </c>
      <c r="B15" s="207">
        <f t="shared" si="13"/>
        <v>3661</v>
      </c>
      <c r="C15" s="514" t="s">
        <v>1393</v>
      </c>
      <c r="D15" s="212">
        <v>90000.01999999999</v>
      </c>
      <c r="E15" s="212">
        <v>269499.89</v>
      </c>
      <c r="F15" s="212">
        <v>269499.89</v>
      </c>
      <c r="G15" s="212">
        <f t="shared" si="14"/>
        <v>359499.91000000003</v>
      </c>
      <c r="H15" s="178"/>
      <c r="I15" s="636" t="s">
        <v>1393</v>
      </c>
      <c r="J15" s="2" t="b">
        <f t="shared" si="3"/>
        <v>1</v>
      </c>
    </row>
    <row r="16" spans="1:10" ht="12.6">
      <c r="A16" s="206">
        <f t="shared" si="12"/>
        <v>2002</v>
      </c>
      <c r="B16" s="207">
        <f t="shared" si="13"/>
        <v>0</v>
      </c>
      <c r="C16" s="663" t="s">
        <v>1703</v>
      </c>
      <c r="D16" s="212">
        <v>196852</v>
      </c>
      <c r="E16" s="212">
        <v>8441.31</v>
      </c>
      <c r="F16" s="212">
        <v>8441.31</v>
      </c>
      <c r="G16" s="212">
        <f t="shared" si="14"/>
        <v>205293.31</v>
      </c>
      <c r="H16" s="178"/>
      <c r="I16" s="636" t="s">
        <v>1703</v>
      </c>
      <c r="J16" s="2" t="b">
        <f t="shared" si="3"/>
        <v>1</v>
      </c>
    </row>
    <row r="17" spans="1:10" ht="12.6">
      <c r="A17" s="206">
        <f t="shared" si="12"/>
        <v>2002</v>
      </c>
      <c r="B17" s="207">
        <f t="shared" si="13"/>
        <v>3362</v>
      </c>
      <c r="C17" s="629" t="s">
        <v>411</v>
      </c>
      <c r="D17" s="212">
        <v>196852</v>
      </c>
      <c r="E17" s="212">
        <v>0</v>
      </c>
      <c r="F17" s="212">
        <v>0</v>
      </c>
      <c r="G17" s="212">
        <f t="shared" si="14"/>
        <v>196852</v>
      </c>
      <c r="H17" s="178"/>
      <c r="I17" s="636" t="s">
        <v>411</v>
      </c>
      <c r="J17" s="2" t="b">
        <f t="shared" si="3"/>
        <v>1</v>
      </c>
    </row>
    <row r="18" spans="1:10" ht="12.6">
      <c r="A18" s="206">
        <f t="shared" si="12"/>
        <v>2002</v>
      </c>
      <c r="B18" s="207">
        <f t="shared" si="13"/>
        <v>5931</v>
      </c>
      <c r="C18" s="629" t="s">
        <v>1394</v>
      </c>
      <c r="D18" s="212">
        <v>0</v>
      </c>
      <c r="E18" s="212">
        <v>8441.31</v>
      </c>
      <c r="F18" s="212">
        <v>8441.31</v>
      </c>
      <c r="G18" s="212">
        <f t="shared" si="14"/>
        <v>8441.31</v>
      </c>
      <c r="H18" s="178"/>
      <c r="I18" s="636" t="s">
        <v>1394</v>
      </c>
      <c r="J18" s="2" t="b">
        <f t="shared" si="3"/>
        <v>1</v>
      </c>
    </row>
    <row r="19" spans="1:10" ht="12.6">
      <c r="A19" s="206">
        <f t="shared" si="12"/>
        <v>2003</v>
      </c>
      <c r="B19" s="207">
        <f t="shared" si="13"/>
        <v>0</v>
      </c>
      <c r="C19" s="663" t="s">
        <v>1395</v>
      </c>
      <c r="D19" s="212">
        <v>377857.01</v>
      </c>
      <c r="E19" s="212">
        <v>36217.769999999997</v>
      </c>
      <c r="F19" s="212">
        <v>36217.769999999997</v>
      </c>
      <c r="G19" s="212">
        <f t="shared" si="14"/>
        <v>414074.78</v>
      </c>
      <c r="H19" s="178"/>
      <c r="I19" s="636" t="s">
        <v>1395</v>
      </c>
      <c r="J19" s="2" t="b">
        <f t="shared" si="3"/>
        <v>1</v>
      </c>
    </row>
    <row r="20" spans="1:10" ht="12.6">
      <c r="A20" s="206">
        <f t="shared" ref="A20" si="15">VALUE(MID(C20,11,4))</f>
        <v>2003</v>
      </c>
      <c r="B20" s="207">
        <f t="shared" ref="B20" si="16">VALUE(MID(C20,16,4))</f>
        <v>2141</v>
      </c>
      <c r="C20" s="629" t="s">
        <v>1396</v>
      </c>
      <c r="D20" s="212">
        <v>4666.49</v>
      </c>
      <c r="E20" s="212">
        <v>0</v>
      </c>
      <c r="F20" s="212">
        <v>0</v>
      </c>
      <c r="G20" s="212">
        <f t="shared" si="14"/>
        <v>4666.49</v>
      </c>
      <c r="H20" s="178"/>
      <c r="I20" s="636" t="s">
        <v>1396</v>
      </c>
      <c r="J20" s="2" t="b">
        <f t="shared" si="3"/>
        <v>1</v>
      </c>
    </row>
    <row r="21" spans="1:10" ht="12.6">
      <c r="A21" s="206">
        <f t="shared" si="12"/>
        <v>2003</v>
      </c>
      <c r="B21" s="207">
        <f t="shared" si="13"/>
        <v>2151</v>
      </c>
      <c r="C21" s="629" t="s">
        <v>1397</v>
      </c>
      <c r="D21" s="212">
        <v>22070</v>
      </c>
      <c r="E21" s="212">
        <v>0</v>
      </c>
      <c r="F21" s="212">
        <v>0</v>
      </c>
      <c r="G21" s="212">
        <f t="shared" si="14"/>
        <v>22070</v>
      </c>
      <c r="H21" s="178"/>
      <c r="I21" s="636" t="s">
        <v>1397</v>
      </c>
      <c r="J21" s="2" t="b">
        <f t="shared" si="3"/>
        <v>1</v>
      </c>
    </row>
    <row r="22" spans="1:10" ht="12.6">
      <c r="A22" s="206">
        <f t="shared" ref="A22" si="17">VALUE(MID(C22,11,4))</f>
        <v>2003</v>
      </c>
      <c r="B22" s="207">
        <f t="shared" ref="B22" si="18">VALUE(MID(C22,16,4))</f>
        <v>2941</v>
      </c>
      <c r="C22" s="629" t="s">
        <v>1794</v>
      </c>
      <c r="D22" s="212">
        <v>9625.68</v>
      </c>
      <c r="E22" s="212">
        <v>0</v>
      </c>
      <c r="F22" s="212">
        <v>0</v>
      </c>
      <c r="G22" s="212">
        <f t="shared" si="14"/>
        <v>9625.68</v>
      </c>
      <c r="H22" s="178"/>
      <c r="I22" s="636" t="s">
        <v>1794</v>
      </c>
      <c r="J22" s="2" t="b">
        <f t="shared" si="3"/>
        <v>1</v>
      </c>
    </row>
    <row r="23" spans="1:10" ht="12.6">
      <c r="A23" s="206">
        <f t="shared" si="12"/>
        <v>2003</v>
      </c>
      <c r="B23" s="207">
        <f t="shared" si="13"/>
        <v>3161</v>
      </c>
      <c r="C23" s="629" t="s">
        <v>1398</v>
      </c>
      <c r="D23" s="212">
        <v>11433</v>
      </c>
      <c r="E23" s="212">
        <v>0</v>
      </c>
      <c r="F23" s="212">
        <v>0</v>
      </c>
      <c r="G23" s="212">
        <f t="shared" si="14"/>
        <v>11433</v>
      </c>
      <c r="H23" s="178"/>
      <c r="I23" s="636" t="s">
        <v>1398</v>
      </c>
      <c r="J23" s="2" t="b">
        <f t="shared" si="3"/>
        <v>1</v>
      </c>
    </row>
    <row r="24" spans="1:10" ht="12.6">
      <c r="A24" s="206">
        <f t="shared" ref="A24" si="19">VALUE(MID(C24,11,4))</f>
        <v>2003</v>
      </c>
      <c r="B24" s="207">
        <f t="shared" ref="B24" si="20">VALUE(MID(C24,16,4))</f>
        <v>3171</v>
      </c>
      <c r="C24" s="629" t="s">
        <v>1399</v>
      </c>
      <c r="D24" s="212">
        <v>6573</v>
      </c>
      <c r="E24" s="212">
        <v>0</v>
      </c>
      <c r="F24" s="212">
        <v>0</v>
      </c>
      <c r="G24" s="212">
        <f t="shared" si="14"/>
        <v>6573</v>
      </c>
      <c r="H24" s="178"/>
      <c r="I24" s="1" t="s">
        <v>1399</v>
      </c>
      <c r="J24" s="2" t="b">
        <f t="shared" si="3"/>
        <v>1</v>
      </c>
    </row>
    <row r="25" spans="1:10" ht="12.6">
      <c r="A25" s="206">
        <f t="shared" ref="A25" si="21">VALUE(MID(C25,11,4))</f>
        <v>2003</v>
      </c>
      <c r="B25" s="207">
        <f t="shared" ref="B25" si="22">VALUE(MID(C25,16,4))</f>
        <v>3521</v>
      </c>
      <c r="C25" s="629" t="s">
        <v>1400</v>
      </c>
      <c r="D25" s="212">
        <v>23556.01</v>
      </c>
      <c r="E25" s="212">
        <v>0</v>
      </c>
      <c r="F25" s="212">
        <v>0</v>
      </c>
      <c r="G25" s="212">
        <f t="shared" si="14"/>
        <v>23556.01</v>
      </c>
      <c r="H25" s="178"/>
      <c r="I25" s="636" t="s">
        <v>1400</v>
      </c>
      <c r="J25" s="2" t="b">
        <f t="shared" si="3"/>
        <v>1</v>
      </c>
    </row>
    <row r="26" spans="1:10" ht="12.6">
      <c r="A26" s="206">
        <f t="shared" ref="A26" si="23">VALUE(MID(C26,11,4))</f>
        <v>2003</v>
      </c>
      <c r="B26" s="207">
        <f t="shared" ref="B26" si="24">VALUE(MID(C26,16,4))</f>
        <v>3691</v>
      </c>
      <c r="C26" s="629" t="s">
        <v>1401</v>
      </c>
      <c r="D26" s="212">
        <v>184182.23000000004</v>
      </c>
      <c r="E26" s="212">
        <v>36217.769999999997</v>
      </c>
      <c r="F26" s="212">
        <v>36217.769999999997</v>
      </c>
      <c r="G26" s="212">
        <f t="shared" si="14"/>
        <v>220400.00000000003</v>
      </c>
      <c r="H26" s="178"/>
      <c r="I26" s="636" t="s">
        <v>1401</v>
      </c>
      <c r="J26" s="2" t="b">
        <f t="shared" si="3"/>
        <v>1</v>
      </c>
    </row>
    <row r="27" spans="1:10" ht="12.6">
      <c r="A27" s="206">
        <f t="shared" si="12"/>
        <v>2003</v>
      </c>
      <c r="B27" s="207">
        <f t="shared" si="13"/>
        <v>5971</v>
      </c>
      <c r="C27" s="629" t="s">
        <v>1704</v>
      </c>
      <c r="D27" s="212">
        <v>115750.6</v>
      </c>
      <c r="E27" s="212">
        <v>0</v>
      </c>
      <c r="F27" s="212">
        <v>0</v>
      </c>
      <c r="G27" s="212">
        <f t="shared" si="14"/>
        <v>115750.6</v>
      </c>
      <c r="H27" s="178"/>
      <c r="I27" s="636" t="s">
        <v>1704</v>
      </c>
      <c r="J27" s="2" t="b">
        <f t="shared" si="3"/>
        <v>1</v>
      </c>
    </row>
    <row r="28" spans="1:10" ht="12.6">
      <c r="A28" s="206">
        <f t="shared" si="0"/>
        <v>0</v>
      </c>
      <c r="B28" s="207">
        <f t="shared" si="1"/>
        <v>0</v>
      </c>
      <c r="C28" s="660" t="s">
        <v>1402</v>
      </c>
      <c r="D28" s="661">
        <v>181554.22</v>
      </c>
      <c r="E28" s="661">
        <v>451310.76</v>
      </c>
      <c r="F28" s="661">
        <v>451310.76</v>
      </c>
      <c r="G28" s="661">
        <f t="shared" si="2"/>
        <v>632864.98</v>
      </c>
      <c r="H28" s="178"/>
      <c r="I28" s="636" t="s">
        <v>1402</v>
      </c>
      <c r="J28" s="2" t="b">
        <f t="shared" si="3"/>
        <v>1</v>
      </c>
    </row>
    <row r="29" spans="1:10" ht="12.6">
      <c r="A29" s="206">
        <f t="shared" si="0"/>
        <v>3001</v>
      </c>
      <c r="B29" s="207">
        <f t="shared" si="1"/>
        <v>0</v>
      </c>
      <c r="C29" s="663" t="s">
        <v>1403</v>
      </c>
      <c r="D29" s="212">
        <v>181554.22</v>
      </c>
      <c r="E29" s="212">
        <v>451310.76</v>
      </c>
      <c r="F29" s="212">
        <v>451310.76</v>
      </c>
      <c r="G29" s="212">
        <f t="shared" si="2"/>
        <v>632864.98</v>
      </c>
      <c r="H29" s="178"/>
      <c r="I29" s="636" t="s">
        <v>1403</v>
      </c>
      <c r="J29" s="2" t="b">
        <f t="shared" si="3"/>
        <v>1</v>
      </c>
    </row>
    <row r="30" spans="1:10" ht="12.6">
      <c r="A30" s="206">
        <f t="shared" si="0"/>
        <v>3001</v>
      </c>
      <c r="B30" s="207">
        <f t="shared" si="1"/>
        <v>3171</v>
      </c>
      <c r="C30" s="629" t="s">
        <v>1502</v>
      </c>
      <c r="D30" s="212">
        <v>89914.22</v>
      </c>
      <c r="E30" s="212">
        <v>0</v>
      </c>
      <c r="F30" s="212">
        <v>0</v>
      </c>
      <c r="G30" s="212">
        <f t="shared" si="2"/>
        <v>89914.22</v>
      </c>
      <c r="H30" s="178"/>
      <c r="I30" s="636" t="s">
        <v>1502</v>
      </c>
      <c r="J30" s="2" t="b">
        <f t="shared" si="3"/>
        <v>1</v>
      </c>
    </row>
    <row r="31" spans="1:10" ht="12.6">
      <c r="A31" s="206">
        <f t="shared" ref="A31" si="25">VALUE(MID(C31,11,4))</f>
        <v>3001</v>
      </c>
      <c r="B31" s="207">
        <f t="shared" ref="B31" si="26">VALUE(MID(C31,16,4))</f>
        <v>3351</v>
      </c>
      <c r="C31" s="629" t="s">
        <v>1404</v>
      </c>
      <c r="D31" s="212">
        <v>0</v>
      </c>
      <c r="E31" s="212">
        <v>191400</v>
      </c>
      <c r="F31" s="212">
        <v>191400</v>
      </c>
      <c r="G31" s="212">
        <f t="shared" si="2"/>
        <v>191400</v>
      </c>
      <c r="H31" s="178"/>
      <c r="I31" s="636" t="s">
        <v>1404</v>
      </c>
      <c r="J31" s="2" t="b">
        <f t="shared" si="3"/>
        <v>1</v>
      </c>
    </row>
    <row r="32" spans="1:10" ht="12.6">
      <c r="A32" s="206">
        <f t="shared" ref="A32" si="27">VALUE(MID(C32,11,4))</f>
        <v>3001</v>
      </c>
      <c r="B32" s="207">
        <f t="shared" ref="B32" si="28">VALUE(MID(C32,16,4))</f>
        <v>3362</v>
      </c>
      <c r="C32" s="629" t="s">
        <v>1878</v>
      </c>
      <c r="D32" s="212">
        <v>0</v>
      </c>
      <c r="E32" s="212">
        <v>259910.76</v>
      </c>
      <c r="F32" s="212">
        <v>259910.76</v>
      </c>
      <c r="G32" s="212">
        <f t="shared" si="2"/>
        <v>259910.76</v>
      </c>
      <c r="H32" s="178"/>
      <c r="I32" s="636" t="s">
        <v>1878</v>
      </c>
      <c r="J32" s="2" t="b">
        <f t="shared" si="3"/>
        <v>1</v>
      </c>
    </row>
    <row r="33" spans="1:10" ht="12.6">
      <c r="A33" s="206">
        <f t="shared" ref="A33" si="29">VALUE(MID(C33,11,4))</f>
        <v>3001</v>
      </c>
      <c r="B33" s="207">
        <f t="shared" ref="B33" si="30">VALUE(MID(C33,16,4))</f>
        <v>3391</v>
      </c>
      <c r="C33" s="514" t="s">
        <v>1503</v>
      </c>
      <c r="D33" s="212">
        <v>91640</v>
      </c>
      <c r="E33" s="212">
        <v>0</v>
      </c>
      <c r="F33" s="212">
        <v>0</v>
      </c>
      <c r="G33" s="212">
        <f>+D33+F33</f>
        <v>91640</v>
      </c>
      <c r="H33" s="178"/>
      <c r="I33" s="636" t="s">
        <v>1503</v>
      </c>
      <c r="J33" s="2" t="b">
        <f t="shared" si="3"/>
        <v>1</v>
      </c>
    </row>
    <row r="34" spans="1:10" ht="12.6">
      <c r="A34" s="206">
        <f t="shared" ref="A34:A40" si="31">VALUE(MID(C34,11,4))</f>
        <v>0</v>
      </c>
      <c r="B34" s="207">
        <f t="shared" ref="B34:B40" si="32">VALUE(MID(C34,16,4))</f>
        <v>0</v>
      </c>
      <c r="C34" s="660" t="s">
        <v>212</v>
      </c>
      <c r="D34" s="661">
        <v>1272372.71</v>
      </c>
      <c r="E34" s="661">
        <v>202574.91</v>
      </c>
      <c r="F34" s="661">
        <v>202574.91</v>
      </c>
      <c r="G34" s="661">
        <f t="shared" ref="G34:G111" si="33">+D34+F34</f>
        <v>1474947.6199999999</v>
      </c>
      <c r="H34" s="178"/>
      <c r="I34" s="636" t="s">
        <v>212</v>
      </c>
      <c r="J34" s="2" t="b">
        <f t="shared" si="3"/>
        <v>1</v>
      </c>
    </row>
    <row r="35" spans="1:10" ht="12.6">
      <c r="A35" s="206">
        <f t="shared" si="31"/>
        <v>4001</v>
      </c>
      <c r="B35" s="207">
        <f t="shared" si="32"/>
        <v>0</v>
      </c>
      <c r="C35" s="663" t="s">
        <v>1405</v>
      </c>
      <c r="D35" s="212">
        <v>1272372.71</v>
      </c>
      <c r="E35" s="212">
        <v>202574.91</v>
      </c>
      <c r="F35" s="212">
        <v>202574.91</v>
      </c>
      <c r="G35" s="212">
        <f t="shared" si="33"/>
        <v>1474947.6199999999</v>
      </c>
      <c r="H35" s="178"/>
      <c r="I35" s="636" t="s">
        <v>1405</v>
      </c>
      <c r="J35" s="2" t="b">
        <f t="shared" si="3"/>
        <v>1</v>
      </c>
    </row>
    <row r="36" spans="1:10" ht="12.6">
      <c r="A36" s="206">
        <f t="shared" ref="A36" si="34">VALUE(MID(C36,11,4))</f>
        <v>4001</v>
      </c>
      <c r="B36" s="207">
        <f t="shared" ref="B36" si="35">VALUE(MID(C36,16,4))</f>
        <v>2941</v>
      </c>
      <c r="C36" s="629" t="s">
        <v>213</v>
      </c>
      <c r="D36" s="212">
        <v>49665.120000000003</v>
      </c>
      <c r="E36" s="212">
        <v>0</v>
      </c>
      <c r="F36" s="212">
        <v>0</v>
      </c>
      <c r="G36" s="212">
        <f t="shared" si="33"/>
        <v>49665.120000000003</v>
      </c>
      <c r="H36" s="178"/>
      <c r="I36" s="636" t="s">
        <v>213</v>
      </c>
      <c r="J36" s="2" t="b">
        <f t="shared" si="3"/>
        <v>1</v>
      </c>
    </row>
    <row r="37" spans="1:10" ht="12.6">
      <c r="A37" s="206">
        <f t="shared" si="31"/>
        <v>4001</v>
      </c>
      <c r="B37" s="207">
        <f t="shared" si="32"/>
        <v>3171</v>
      </c>
      <c r="C37" s="629" t="s">
        <v>214</v>
      </c>
      <c r="D37" s="212">
        <v>673769.9</v>
      </c>
      <c r="E37" s="212">
        <v>198228.31</v>
      </c>
      <c r="F37" s="212">
        <v>198228.31</v>
      </c>
      <c r="G37" s="212">
        <f t="shared" si="33"/>
        <v>871998.21</v>
      </c>
      <c r="H37" s="178"/>
      <c r="I37" s="636" t="s">
        <v>214</v>
      </c>
      <c r="J37" s="2" t="b">
        <f t="shared" si="3"/>
        <v>1</v>
      </c>
    </row>
    <row r="38" spans="1:10" ht="12.6">
      <c r="A38" s="206">
        <f t="shared" ref="A38" si="36">VALUE(MID(C38,11,4))</f>
        <v>4001</v>
      </c>
      <c r="B38" s="207">
        <f t="shared" ref="B38" si="37">VALUE(MID(C38,16,4))</f>
        <v>3271</v>
      </c>
      <c r="C38" s="629" t="s">
        <v>1406</v>
      </c>
      <c r="D38" s="212">
        <v>134311.76</v>
      </c>
      <c r="E38" s="212">
        <v>0</v>
      </c>
      <c r="F38" s="212">
        <v>0</v>
      </c>
      <c r="G38" s="212">
        <f t="shared" si="33"/>
        <v>134311.76</v>
      </c>
      <c r="H38" s="178"/>
      <c r="I38" s="636" t="s">
        <v>1406</v>
      </c>
      <c r="J38" s="2" t="b">
        <f t="shared" si="3"/>
        <v>1</v>
      </c>
    </row>
    <row r="39" spans="1:10" ht="12.6">
      <c r="A39" s="206">
        <f t="shared" si="31"/>
        <v>4001</v>
      </c>
      <c r="B39" s="207">
        <f t="shared" si="32"/>
        <v>3461</v>
      </c>
      <c r="C39" s="629" t="s">
        <v>769</v>
      </c>
      <c r="D39" s="212">
        <v>12676.260000000002</v>
      </c>
      <c r="E39" s="212">
        <v>1156.5999999999999</v>
      </c>
      <c r="F39" s="212">
        <v>1156.5999999999999</v>
      </c>
      <c r="G39" s="212">
        <f>+D39+F39</f>
        <v>13832.860000000002</v>
      </c>
      <c r="H39" s="178"/>
      <c r="I39" s="636" t="s">
        <v>769</v>
      </c>
      <c r="J39" s="2" t="b">
        <f t="shared" si="3"/>
        <v>1</v>
      </c>
    </row>
    <row r="40" spans="1:10" ht="12.6">
      <c r="A40" s="206">
        <f t="shared" si="31"/>
        <v>4001</v>
      </c>
      <c r="B40" s="207">
        <f t="shared" si="32"/>
        <v>3571</v>
      </c>
      <c r="C40" s="629" t="s">
        <v>215</v>
      </c>
      <c r="D40" s="212">
        <v>41373.72</v>
      </c>
      <c r="E40" s="212">
        <v>3190</v>
      </c>
      <c r="F40" s="212">
        <v>3190</v>
      </c>
      <c r="G40" s="212">
        <f t="shared" si="33"/>
        <v>44563.72</v>
      </c>
      <c r="H40" s="178"/>
      <c r="I40" s="636" t="s">
        <v>215</v>
      </c>
      <c r="J40" s="2" t="b">
        <f t="shared" si="3"/>
        <v>1</v>
      </c>
    </row>
    <row r="41" spans="1:10" ht="12.6">
      <c r="A41" s="206">
        <f t="shared" ref="A41" si="38">VALUE(MID(C41,11,4))</f>
        <v>4001</v>
      </c>
      <c r="B41" s="207">
        <f t="shared" ref="B41" si="39">VALUE(MID(C41,16,4))</f>
        <v>5151</v>
      </c>
      <c r="C41" s="629" t="s">
        <v>1834</v>
      </c>
      <c r="D41" s="212">
        <v>49949.99</v>
      </c>
      <c r="E41" s="212">
        <v>0</v>
      </c>
      <c r="F41" s="212">
        <v>0</v>
      </c>
      <c r="G41" s="212">
        <f t="shared" si="33"/>
        <v>49949.99</v>
      </c>
      <c r="H41" s="178"/>
      <c r="I41" s="636" t="s">
        <v>1834</v>
      </c>
      <c r="J41" s="2" t="b">
        <f t="shared" si="3"/>
        <v>1</v>
      </c>
    </row>
    <row r="42" spans="1:10" ht="12.6">
      <c r="A42" s="206">
        <f t="shared" ref="A42" si="40">VALUE(MID(C42,11,4))</f>
        <v>4001</v>
      </c>
      <c r="B42" s="207">
        <f t="shared" ref="B42" si="41">VALUE(MID(C42,16,4))</f>
        <v>5971</v>
      </c>
      <c r="C42" s="629" t="s">
        <v>412</v>
      </c>
      <c r="D42" s="212">
        <v>310625.95999999996</v>
      </c>
      <c r="E42" s="212">
        <v>0</v>
      </c>
      <c r="F42" s="212">
        <v>0</v>
      </c>
      <c r="G42" s="212">
        <f t="shared" si="33"/>
        <v>310625.95999999996</v>
      </c>
      <c r="H42" s="178"/>
      <c r="I42" s="636" t="s">
        <v>412</v>
      </c>
      <c r="J42" s="2" t="b">
        <f t="shared" si="3"/>
        <v>1</v>
      </c>
    </row>
    <row r="43" spans="1:10" ht="12.6">
      <c r="A43" s="206">
        <f t="shared" ref="A43:A77" si="42">VALUE(MID(C43,11,4))</f>
        <v>0</v>
      </c>
      <c r="B43" s="207">
        <f t="shared" ref="B43:B63" si="43">VALUE(MID(C43,16,4))</f>
        <v>0</v>
      </c>
      <c r="C43" s="660" t="s">
        <v>216</v>
      </c>
      <c r="D43" s="661">
        <v>106517638.28999999</v>
      </c>
      <c r="E43" s="661">
        <v>34201296.509999998</v>
      </c>
      <c r="F43" s="661">
        <v>34201296.509999998</v>
      </c>
      <c r="G43" s="661">
        <f t="shared" si="33"/>
        <v>140718934.79999998</v>
      </c>
      <c r="H43" s="178"/>
      <c r="I43" s="636" t="s">
        <v>216</v>
      </c>
      <c r="J43" s="2" t="b">
        <f t="shared" si="3"/>
        <v>1</v>
      </c>
    </row>
    <row r="44" spans="1:10" ht="12.6">
      <c r="A44" s="206">
        <f t="shared" si="42"/>
        <v>5001</v>
      </c>
      <c r="B44" s="207">
        <f t="shared" si="43"/>
        <v>0</v>
      </c>
      <c r="C44" s="663" t="s">
        <v>1167</v>
      </c>
      <c r="D44" s="212">
        <v>97967879.859999999</v>
      </c>
      <c r="E44" s="212">
        <v>29163664.09</v>
      </c>
      <c r="F44" s="212">
        <v>29163664.09</v>
      </c>
      <c r="G44" s="212">
        <f t="shared" si="33"/>
        <v>127131543.95</v>
      </c>
      <c r="H44" s="178"/>
      <c r="I44" s="636" t="s">
        <v>1167</v>
      </c>
      <c r="J44" s="2" t="b">
        <f t="shared" si="3"/>
        <v>1</v>
      </c>
    </row>
    <row r="45" spans="1:10" ht="12.6">
      <c r="A45" s="206">
        <f t="shared" si="42"/>
        <v>5001</v>
      </c>
      <c r="B45" s="207">
        <f t="shared" si="43"/>
        <v>1131</v>
      </c>
      <c r="C45" s="629" t="s">
        <v>880</v>
      </c>
      <c r="D45" s="212">
        <v>18904146.989999998</v>
      </c>
      <c r="E45" s="212">
        <v>1742667.66</v>
      </c>
      <c r="F45" s="212">
        <v>1742667.66</v>
      </c>
      <c r="G45" s="212">
        <f t="shared" si="33"/>
        <v>20646814.649999999</v>
      </c>
      <c r="H45" s="178"/>
      <c r="I45" s="636" t="s">
        <v>880</v>
      </c>
      <c r="J45" s="2" t="b">
        <f t="shared" si="3"/>
        <v>1</v>
      </c>
    </row>
    <row r="46" spans="1:10" ht="12.6">
      <c r="A46" s="206">
        <f t="shared" si="42"/>
        <v>5001</v>
      </c>
      <c r="B46" s="207">
        <f t="shared" si="43"/>
        <v>1311</v>
      </c>
      <c r="C46" s="629" t="s">
        <v>1023</v>
      </c>
      <c r="D46" s="212">
        <v>355128.54</v>
      </c>
      <c r="E46" s="212">
        <v>32520.15</v>
      </c>
      <c r="F46" s="212">
        <v>32520.15</v>
      </c>
      <c r="G46" s="212">
        <f t="shared" si="33"/>
        <v>387648.69</v>
      </c>
      <c r="H46" s="178"/>
      <c r="I46" s="636" t="s">
        <v>1023</v>
      </c>
      <c r="J46" s="2" t="b">
        <f t="shared" si="3"/>
        <v>1</v>
      </c>
    </row>
    <row r="47" spans="1:10" ht="12.6">
      <c r="A47" s="206">
        <f t="shared" si="42"/>
        <v>5001</v>
      </c>
      <c r="B47" s="207">
        <f t="shared" si="43"/>
        <v>1321</v>
      </c>
      <c r="C47" s="629" t="s">
        <v>881</v>
      </c>
      <c r="D47" s="212">
        <v>150299.67000000001</v>
      </c>
      <c r="E47" s="212">
        <v>746567.28</v>
      </c>
      <c r="F47" s="212">
        <v>746567.28</v>
      </c>
      <c r="G47" s="212">
        <f t="shared" si="33"/>
        <v>896866.95000000007</v>
      </c>
      <c r="H47" s="178"/>
      <c r="I47" s="636" t="s">
        <v>881</v>
      </c>
      <c r="J47" s="2" t="b">
        <f t="shared" si="3"/>
        <v>1</v>
      </c>
    </row>
    <row r="48" spans="1:10" ht="12.6">
      <c r="A48" s="206">
        <f t="shared" si="42"/>
        <v>5001</v>
      </c>
      <c r="B48" s="207">
        <f t="shared" si="43"/>
        <v>1323</v>
      </c>
      <c r="C48" s="629" t="s">
        <v>882</v>
      </c>
      <c r="D48" s="212">
        <v>550768.76</v>
      </c>
      <c r="E48" s="212">
        <v>9748377.8599999994</v>
      </c>
      <c r="F48" s="212">
        <v>9748377.8599999994</v>
      </c>
      <c r="G48" s="212">
        <f t="shared" si="33"/>
        <v>10299146.619999999</v>
      </c>
      <c r="H48" s="178"/>
      <c r="I48" s="636" t="s">
        <v>882</v>
      </c>
      <c r="J48" s="2" t="b">
        <f t="shared" si="3"/>
        <v>1</v>
      </c>
    </row>
    <row r="49" spans="1:10" ht="12.6">
      <c r="A49" s="206">
        <f t="shared" si="42"/>
        <v>5001</v>
      </c>
      <c r="B49" s="207">
        <f t="shared" si="43"/>
        <v>1411</v>
      </c>
      <c r="C49" s="629" t="s">
        <v>1407</v>
      </c>
      <c r="D49" s="212">
        <v>1884746.6300000001</v>
      </c>
      <c r="E49" s="212">
        <v>173744.7</v>
      </c>
      <c r="F49" s="212">
        <v>173744.7</v>
      </c>
      <c r="G49" s="212">
        <f t="shared" si="33"/>
        <v>2058491.33</v>
      </c>
      <c r="H49" s="178"/>
      <c r="I49" s="636" t="s">
        <v>1407</v>
      </c>
      <c r="J49" s="2" t="b">
        <f t="shared" si="3"/>
        <v>1</v>
      </c>
    </row>
    <row r="50" spans="1:10" ht="12.6">
      <c r="A50" s="206">
        <f t="shared" si="42"/>
        <v>5001</v>
      </c>
      <c r="B50" s="207">
        <f t="shared" si="43"/>
        <v>1421</v>
      </c>
      <c r="C50" s="629" t="s">
        <v>883</v>
      </c>
      <c r="D50" s="212">
        <v>858062.39</v>
      </c>
      <c r="E50" s="212">
        <v>174264.4</v>
      </c>
      <c r="F50" s="212">
        <v>174264.4</v>
      </c>
      <c r="G50" s="212">
        <f t="shared" si="33"/>
        <v>1032326.79</v>
      </c>
      <c r="H50" s="178"/>
      <c r="I50" s="1" t="s">
        <v>883</v>
      </c>
      <c r="J50" s="2" t="b">
        <f t="shared" si="3"/>
        <v>1</v>
      </c>
    </row>
    <row r="51" spans="1:10" ht="12.6">
      <c r="A51" s="206">
        <f t="shared" si="42"/>
        <v>5001</v>
      </c>
      <c r="B51" s="207">
        <f t="shared" si="43"/>
        <v>1431</v>
      </c>
      <c r="C51" s="629" t="s">
        <v>217</v>
      </c>
      <c r="D51" s="212">
        <v>1379834.49</v>
      </c>
      <c r="E51" s="212">
        <v>285559.44</v>
      </c>
      <c r="F51" s="212">
        <v>285559.44</v>
      </c>
      <c r="G51" s="212">
        <f t="shared" si="33"/>
        <v>1665393.93</v>
      </c>
      <c r="H51" s="178"/>
      <c r="I51" s="636" t="s">
        <v>217</v>
      </c>
      <c r="J51" s="2" t="b">
        <f t="shared" si="3"/>
        <v>1</v>
      </c>
    </row>
    <row r="52" spans="1:10" ht="12.6">
      <c r="A52" s="206">
        <f t="shared" si="42"/>
        <v>5001</v>
      </c>
      <c r="B52" s="207">
        <f t="shared" si="43"/>
        <v>1441</v>
      </c>
      <c r="C52" s="629" t="s">
        <v>218</v>
      </c>
      <c r="D52" s="212">
        <v>2142275.5699999998</v>
      </c>
      <c r="E52" s="212">
        <v>434278.09</v>
      </c>
      <c r="F52" s="212">
        <v>434278.09</v>
      </c>
      <c r="G52" s="212">
        <f t="shared" si="33"/>
        <v>2576553.6599999997</v>
      </c>
      <c r="H52" s="178"/>
      <c r="I52" s="636" t="s">
        <v>218</v>
      </c>
      <c r="J52" s="2" t="b">
        <f t="shared" si="3"/>
        <v>1</v>
      </c>
    </row>
    <row r="53" spans="1:10" ht="12.6">
      <c r="A53" s="206">
        <f t="shared" si="42"/>
        <v>5001</v>
      </c>
      <c r="B53" s="207">
        <f t="shared" si="43"/>
        <v>1521</v>
      </c>
      <c r="C53" s="629" t="s">
        <v>317</v>
      </c>
      <c r="D53" s="212">
        <v>934203.43</v>
      </c>
      <c r="E53" s="212">
        <v>2404531.15</v>
      </c>
      <c r="F53" s="212">
        <v>2404531.15</v>
      </c>
      <c r="G53" s="212">
        <f t="shared" si="33"/>
        <v>3338734.58</v>
      </c>
      <c r="H53" s="178"/>
      <c r="I53" s="636" t="s">
        <v>317</v>
      </c>
      <c r="J53" s="2" t="b">
        <f t="shared" si="3"/>
        <v>1</v>
      </c>
    </row>
    <row r="54" spans="1:10" ht="12.6">
      <c r="A54" s="206">
        <f t="shared" ref="A54" si="44">VALUE(MID(C54,11,4))</f>
        <v>5001</v>
      </c>
      <c r="B54" s="207">
        <f t="shared" ref="B54" si="45">VALUE(MID(C54,16,4))</f>
        <v>1541</v>
      </c>
      <c r="C54" s="629" t="s">
        <v>1879</v>
      </c>
      <c r="D54" s="212">
        <v>0</v>
      </c>
      <c r="E54" s="212">
        <v>2070000</v>
      </c>
      <c r="F54" s="212">
        <v>2070000</v>
      </c>
      <c r="G54" s="212">
        <f t="shared" si="33"/>
        <v>2070000</v>
      </c>
      <c r="H54" s="178"/>
      <c r="I54" s="636" t="s">
        <v>1879</v>
      </c>
      <c r="J54" s="2" t="b">
        <f t="shared" si="3"/>
        <v>1</v>
      </c>
    </row>
    <row r="55" spans="1:10" ht="12.6">
      <c r="A55" s="206">
        <f t="shared" si="42"/>
        <v>5001</v>
      </c>
      <c r="B55" s="207">
        <f t="shared" si="43"/>
        <v>1543</v>
      </c>
      <c r="C55" s="629" t="s">
        <v>253</v>
      </c>
      <c r="D55" s="212">
        <v>63310.64</v>
      </c>
      <c r="E55" s="212">
        <v>0</v>
      </c>
      <c r="F55" s="212">
        <v>0</v>
      </c>
      <c r="G55" s="212">
        <f t="shared" si="33"/>
        <v>63310.64</v>
      </c>
      <c r="H55" s="178"/>
      <c r="I55" s="636" t="s">
        <v>253</v>
      </c>
      <c r="J55" s="2" t="b">
        <f t="shared" si="3"/>
        <v>1</v>
      </c>
    </row>
    <row r="56" spans="1:10" ht="12.6">
      <c r="A56" s="206">
        <f t="shared" si="42"/>
        <v>5001</v>
      </c>
      <c r="B56" s="207">
        <f t="shared" si="43"/>
        <v>1544</v>
      </c>
      <c r="C56" s="629" t="s">
        <v>413</v>
      </c>
      <c r="D56" s="212">
        <v>21573400</v>
      </c>
      <c r="E56" s="212">
        <v>2027500</v>
      </c>
      <c r="F56" s="212">
        <v>2027500</v>
      </c>
      <c r="G56" s="212">
        <f t="shared" si="33"/>
        <v>23600900</v>
      </c>
      <c r="H56" s="178"/>
      <c r="I56" s="636" t="s">
        <v>413</v>
      </c>
      <c r="J56" s="2" t="b">
        <f t="shared" si="3"/>
        <v>1</v>
      </c>
    </row>
    <row r="57" spans="1:10" ht="12.6">
      <c r="A57" s="206">
        <f t="shared" ref="A57" si="46">VALUE(MID(C57,11,4))</f>
        <v>5001</v>
      </c>
      <c r="B57" s="207">
        <f t="shared" ref="B57" si="47">VALUE(MID(C57,16,4))</f>
        <v>1547</v>
      </c>
      <c r="C57" s="629" t="s">
        <v>1880</v>
      </c>
      <c r="D57" s="212">
        <v>1612500</v>
      </c>
      <c r="E57" s="212">
        <v>0</v>
      </c>
      <c r="F57" s="212">
        <v>0</v>
      </c>
      <c r="G57" s="212">
        <f t="shared" si="33"/>
        <v>1612500</v>
      </c>
      <c r="H57" s="178"/>
      <c r="I57" s="636" t="s">
        <v>1880</v>
      </c>
      <c r="J57" s="2" t="b">
        <f t="shared" si="3"/>
        <v>1</v>
      </c>
    </row>
    <row r="58" spans="1:10" ht="12.6">
      <c r="A58" s="206">
        <f t="shared" si="42"/>
        <v>5001</v>
      </c>
      <c r="B58" s="207">
        <f t="shared" si="43"/>
        <v>1591</v>
      </c>
      <c r="C58" s="629" t="s">
        <v>414</v>
      </c>
      <c r="D58" s="212">
        <v>44392733</v>
      </c>
      <c r="E58" s="212">
        <v>4041203</v>
      </c>
      <c r="F58" s="212">
        <v>4041203</v>
      </c>
      <c r="G58" s="212">
        <f t="shared" si="33"/>
        <v>48433936</v>
      </c>
      <c r="H58" s="178"/>
      <c r="I58" s="636" t="s">
        <v>414</v>
      </c>
      <c r="J58" s="2" t="b">
        <f t="shared" si="3"/>
        <v>1</v>
      </c>
    </row>
    <row r="59" spans="1:10" ht="12.6">
      <c r="A59" s="206">
        <f t="shared" ref="A59" si="48">VALUE(MID(C59,11,4))</f>
        <v>5001</v>
      </c>
      <c r="B59" s="207">
        <f t="shared" ref="B59" si="49">VALUE(MID(C59,16,4))</f>
        <v>1599</v>
      </c>
      <c r="C59" s="629" t="s">
        <v>1705</v>
      </c>
      <c r="D59" s="212">
        <v>733420</v>
      </c>
      <c r="E59" s="212">
        <v>107500</v>
      </c>
      <c r="F59" s="212">
        <v>107500</v>
      </c>
      <c r="G59" s="212">
        <f t="shared" si="33"/>
        <v>840920</v>
      </c>
      <c r="H59" s="178"/>
      <c r="I59" s="636" t="s">
        <v>1705</v>
      </c>
      <c r="J59" s="2" t="b">
        <f t="shared" si="3"/>
        <v>1</v>
      </c>
    </row>
    <row r="60" spans="1:10" ht="12.6">
      <c r="A60" s="206">
        <f t="shared" si="42"/>
        <v>5001</v>
      </c>
      <c r="B60" s="207">
        <f t="shared" si="43"/>
        <v>3981</v>
      </c>
      <c r="C60" s="629" t="s">
        <v>415</v>
      </c>
      <c r="D60" s="212">
        <v>2433049.7499999995</v>
      </c>
      <c r="E60" s="212">
        <v>1103607.6399999999</v>
      </c>
      <c r="F60" s="212">
        <v>1103607.6399999999</v>
      </c>
      <c r="G60" s="212">
        <f t="shared" si="33"/>
        <v>3536657.3899999997</v>
      </c>
      <c r="H60" s="178"/>
      <c r="I60" s="636" t="s">
        <v>415</v>
      </c>
      <c r="J60" s="2" t="b">
        <f t="shared" si="3"/>
        <v>1</v>
      </c>
    </row>
    <row r="61" spans="1:10" ht="12.6">
      <c r="A61" s="206">
        <f t="shared" si="42"/>
        <v>5001</v>
      </c>
      <c r="B61" s="207">
        <f t="shared" si="43"/>
        <v>3982</v>
      </c>
      <c r="C61" s="629" t="s">
        <v>884</v>
      </c>
      <c r="D61" s="212">
        <v>0</v>
      </c>
      <c r="E61" s="212">
        <v>4071342.72</v>
      </c>
      <c r="F61" s="212">
        <v>4071342.72</v>
      </c>
      <c r="G61" s="212">
        <f t="shared" si="33"/>
        <v>4071342.72</v>
      </c>
      <c r="H61" s="178"/>
      <c r="I61" s="636" t="s">
        <v>884</v>
      </c>
      <c r="J61" s="2" t="b">
        <f t="shared" si="3"/>
        <v>1</v>
      </c>
    </row>
    <row r="62" spans="1:10" ht="12.6">
      <c r="A62" s="206">
        <f t="shared" si="42"/>
        <v>5002</v>
      </c>
      <c r="B62" s="207">
        <f t="shared" si="43"/>
        <v>0</v>
      </c>
      <c r="C62" s="663" t="s">
        <v>219</v>
      </c>
      <c r="D62" s="212">
        <v>8549758.4299999997</v>
      </c>
      <c r="E62" s="212">
        <v>5037632.42</v>
      </c>
      <c r="F62" s="212">
        <v>5037632.42</v>
      </c>
      <c r="G62" s="212">
        <f t="shared" si="33"/>
        <v>13587390.85</v>
      </c>
      <c r="H62" s="178"/>
      <c r="I62" s="636" t="s">
        <v>219</v>
      </c>
      <c r="J62" s="2" t="b">
        <f t="shared" si="3"/>
        <v>1</v>
      </c>
    </row>
    <row r="63" spans="1:10" ht="12.6">
      <c r="A63" s="206">
        <f t="shared" si="42"/>
        <v>5002</v>
      </c>
      <c r="B63" s="207">
        <f t="shared" si="43"/>
        <v>2111</v>
      </c>
      <c r="C63" s="629" t="s">
        <v>416</v>
      </c>
      <c r="D63" s="212">
        <v>242034.11000000002</v>
      </c>
      <c r="E63" s="212">
        <v>119324.31</v>
      </c>
      <c r="F63" s="212">
        <v>119324.31</v>
      </c>
      <c r="G63" s="212">
        <f t="shared" si="33"/>
        <v>361358.42000000004</v>
      </c>
      <c r="H63" s="178"/>
      <c r="I63" s="636" t="s">
        <v>416</v>
      </c>
      <c r="J63" s="2" t="b">
        <f t="shared" si="3"/>
        <v>1</v>
      </c>
    </row>
    <row r="64" spans="1:10" ht="12.6">
      <c r="A64" s="206">
        <f t="shared" ref="A64" si="50">VALUE(MID(C64,11,4))</f>
        <v>5002</v>
      </c>
      <c r="B64" s="207">
        <f t="shared" ref="B64" si="51">VALUE(MID(C64,16,4))</f>
        <v>2121</v>
      </c>
      <c r="C64" s="629" t="s">
        <v>1816</v>
      </c>
      <c r="D64" s="212">
        <v>6264</v>
      </c>
      <c r="E64" s="212">
        <v>0</v>
      </c>
      <c r="F64" s="212">
        <v>0</v>
      </c>
      <c r="G64" s="212">
        <f t="shared" si="33"/>
        <v>6264</v>
      </c>
      <c r="H64" s="178"/>
      <c r="I64" s="636" t="s">
        <v>1816</v>
      </c>
      <c r="J64" s="2" t="b">
        <f t="shared" si="3"/>
        <v>1</v>
      </c>
    </row>
    <row r="65" spans="1:10" ht="12.6">
      <c r="A65" s="206">
        <f t="shared" si="42"/>
        <v>5002</v>
      </c>
      <c r="B65" s="207">
        <f t="shared" ref="B65:B81" si="52">VALUE(MID(C65,16,4))</f>
        <v>2141</v>
      </c>
      <c r="C65" s="629" t="s">
        <v>220</v>
      </c>
      <c r="D65" s="212">
        <v>17058.96</v>
      </c>
      <c r="E65" s="212">
        <v>87496.48</v>
      </c>
      <c r="F65" s="212">
        <v>87496.48</v>
      </c>
      <c r="G65" s="212">
        <f t="shared" si="33"/>
        <v>104555.44</v>
      </c>
      <c r="H65" s="178"/>
      <c r="I65" s="636" t="s">
        <v>220</v>
      </c>
      <c r="J65" s="2" t="b">
        <f t="shared" si="3"/>
        <v>1</v>
      </c>
    </row>
    <row r="66" spans="1:10" ht="12.6">
      <c r="A66" s="206">
        <f t="shared" ref="A66" si="53">VALUE(MID(C66,11,4))</f>
        <v>5002</v>
      </c>
      <c r="B66" s="207">
        <f t="shared" ref="B66" si="54">VALUE(MID(C66,16,4))</f>
        <v>2152</v>
      </c>
      <c r="C66" s="629" t="s">
        <v>1769</v>
      </c>
      <c r="D66" s="212">
        <v>177141.52</v>
      </c>
      <c r="E66" s="212">
        <v>22852</v>
      </c>
      <c r="F66" s="212">
        <v>22852</v>
      </c>
      <c r="G66" s="212">
        <f t="shared" si="33"/>
        <v>199993.52</v>
      </c>
      <c r="H66" s="178"/>
      <c r="I66" s="636" t="s">
        <v>1769</v>
      </c>
      <c r="J66" s="2" t="b">
        <f t="shared" si="3"/>
        <v>1</v>
      </c>
    </row>
    <row r="67" spans="1:10" ht="12.6">
      <c r="A67" s="206">
        <f t="shared" si="42"/>
        <v>5002</v>
      </c>
      <c r="B67" s="207">
        <f t="shared" si="52"/>
        <v>2161</v>
      </c>
      <c r="C67" s="629" t="s">
        <v>885</v>
      </c>
      <c r="D67" s="212">
        <v>151417.1</v>
      </c>
      <c r="E67" s="212">
        <v>121190.86</v>
      </c>
      <c r="F67" s="212">
        <v>121190.86</v>
      </c>
      <c r="G67" s="212">
        <f t="shared" si="33"/>
        <v>272607.96000000002</v>
      </c>
      <c r="H67" s="178"/>
      <c r="I67" s="636" t="s">
        <v>885</v>
      </c>
      <c r="J67" s="2" t="b">
        <f t="shared" ref="J67:J130" si="55">I67=C67</f>
        <v>1</v>
      </c>
    </row>
    <row r="68" spans="1:10" ht="12.6">
      <c r="A68" s="206">
        <f t="shared" si="42"/>
        <v>5002</v>
      </c>
      <c r="B68" s="207">
        <f t="shared" si="52"/>
        <v>2211</v>
      </c>
      <c r="C68" s="629" t="s">
        <v>886</v>
      </c>
      <c r="D68" s="212">
        <v>132049.70000000001</v>
      </c>
      <c r="E68" s="212">
        <v>195344.5</v>
      </c>
      <c r="F68" s="212">
        <v>195344.5</v>
      </c>
      <c r="G68" s="212">
        <f t="shared" si="33"/>
        <v>327394.2</v>
      </c>
      <c r="H68" s="178"/>
      <c r="I68" s="636" t="s">
        <v>886</v>
      </c>
      <c r="J68" s="2" t="b">
        <f t="shared" si="55"/>
        <v>1</v>
      </c>
    </row>
    <row r="69" spans="1:10" ht="12.6">
      <c r="A69" s="206">
        <f t="shared" si="42"/>
        <v>5002</v>
      </c>
      <c r="B69" s="207">
        <f>VALUE(MID(C69,16,4))</f>
        <v>2231</v>
      </c>
      <c r="C69" s="629" t="s">
        <v>1190</v>
      </c>
      <c r="D69" s="212">
        <v>0</v>
      </c>
      <c r="E69" s="212">
        <v>0</v>
      </c>
      <c r="F69" s="212">
        <v>0</v>
      </c>
      <c r="G69" s="212">
        <f t="shared" si="33"/>
        <v>0</v>
      </c>
      <c r="H69" s="178"/>
      <c r="I69" s="636" t="s">
        <v>1190</v>
      </c>
      <c r="J69" s="2" t="b">
        <f t="shared" si="55"/>
        <v>1</v>
      </c>
    </row>
    <row r="70" spans="1:10" ht="12.6">
      <c r="A70" s="206">
        <f t="shared" ref="A70" si="56">VALUE(MID(C70,11,4))</f>
        <v>5002</v>
      </c>
      <c r="B70" s="207">
        <f>VALUE(MID(C70,16,4))</f>
        <v>2431</v>
      </c>
      <c r="C70" s="629" t="s">
        <v>1221</v>
      </c>
      <c r="D70" s="212">
        <v>19999.560000000001</v>
      </c>
      <c r="E70" s="212">
        <v>0</v>
      </c>
      <c r="F70" s="212">
        <v>0</v>
      </c>
      <c r="G70" s="212">
        <f t="shared" si="33"/>
        <v>19999.560000000001</v>
      </c>
      <c r="H70" s="178"/>
      <c r="I70" s="636" t="s">
        <v>1221</v>
      </c>
      <c r="J70" s="2" t="b">
        <f t="shared" si="55"/>
        <v>1</v>
      </c>
    </row>
    <row r="71" spans="1:10" ht="12.6">
      <c r="A71" s="206">
        <f t="shared" ref="A71" si="57">VALUE(MID(C71,11,4))</f>
        <v>5002</v>
      </c>
      <c r="B71" s="207">
        <f>VALUE(MID(C71,16,4))</f>
        <v>2441</v>
      </c>
      <c r="C71" s="629" t="s">
        <v>1770</v>
      </c>
      <c r="D71" s="212">
        <v>7424</v>
      </c>
      <c r="E71" s="212">
        <v>0</v>
      </c>
      <c r="F71" s="212">
        <v>0</v>
      </c>
      <c r="G71" s="212">
        <f t="shared" si="33"/>
        <v>7424</v>
      </c>
      <c r="H71" s="178"/>
      <c r="I71" s="636" t="s">
        <v>1770</v>
      </c>
      <c r="J71" s="2" t="b">
        <f t="shared" si="55"/>
        <v>1</v>
      </c>
    </row>
    <row r="72" spans="1:10" ht="12.6">
      <c r="A72" s="206">
        <f t="shared" si="42"/>
        <v>5002</v>
      </c>
      <c r="B72" s="207">
        <f t="shared" si="52"/>
        <v>2461</v>
      </c>
      <c r="C72" s="629" t="s">
        <v>887</v>
      </c>
      <c r="D72" s="212">
        <v>115573.45000000001</v>
      </c>
      <c r="E72" s="212">
        <v>2995.12</v>
      </c>
      <c r="F72" s="212">
        <v>2995.12</v>
      </c>
      <c r="G72" s="212">
        <f t="shared" si="33"/>
        <v>118568.57</v>
      </c>
      <c r="H72" s="178"/>
      <c r="I72" s="636" t="s">
        <v>887</v>
      </c>
      <c r="J72" s="2" t="b">
        <f t="shared" si="55"/>
        <v>1</v>
      </c>
    </row>
    <row r="73" spans="1:10" ht="12.6">
      <c r="A73" s="206">
        <f t="shared" si="42"/>
        <v>5002</v>
      </c>
      <c r="B73" s="207">
        <f>VALUE(MID(C73,16,4))</f>
        <v>2471</v>
      </c>
      <c r="C73" s="629" t="s">
        <v>1204</v>
      </c>
      <c r="D73" s="212">
        <v>99979.48</v>
      </c>
      <c r="E73" s="212">
        <v>0</v>
      </c>
      <c r="F73" s="212">
        <v>0</v>
      </c>
      <c r="G73" s="212">
        <f t="shared" si="33"/>
        <v>99979.48</v>
      </c>
      <c r="H73" s="178"/>
      <c r="I73" s="636" t="s">
        <v>1204</v>
      </c>
      <c r="J73" s="2" t="b">
        <f t="shared" si="55"/>
        <v>1</v>
      </c>
    </row>
    <row r="74" spans="1:10" ht="12.6">
      <c r="A74" s="206">
        <f t="shared" si="42"/>
        <v>5002</v>
      </c>
      <c r="B74" s="207">
        <f>VALUE(MID(C74,16,4))</f>
        <v>2481</v>
      </c>
      <c r="C74" s="629" t="s">
        <v>1191</v>
      </c>
      <c r="D74" s="212">
        <v>34219.83</v>
      </c>
      <c r="E74" s="212">
        <v>10780.17</v>
      </c>
      <c r="F74" s="212">
        <v>10780.17</v>
      </c>
      <c r="G74" s="212">
        <f t="shared" si="33"/>
        <v>45000</v>
      </c>
      <c r="H74" s="178"/>
      <c r="I74" s="636" t="s">
        <v>1191</v>
      </c>
      <c r="J74" s="2" t="b">
        <f t="shared" si="55"/>
        <v>1</v>
      </c>
    </row>
    <row r="75" spans="1:10" ht="12.6">
      <c r="A75" s="206">
        <f t="shared" si="42"/>
        <v>5002</v>
      </c>
      <c r="B75" s="207">
        <f>VALUE(MID(C75,16,4))</f>
        <v>2491</v>
      </c>
      <c r="C75" s="629" t="s">
        <v>1817</v>
      </c>
      <c r="D75" s="212">
        <v>14963.62</v>
      </c>
      <c r="E75" s="212">
        <v>0</v>
      </c>
      <c r="F75" s="212">
        <v>0</v>
      </c>
      <c r="G75" s="212">
        <f t="shared" si="33"/>
        <v>14963.62</v>
      </c>
      <c r="H75" s="178"/>
      <c r="I75" s="636" t="s">
        <v>1817</v>
      </c>
      <c r="J75" s="2" t="b">
        <f t="shared" si="55"/>
        <v>1</v>
      </c>
    </row>
    <row r="76" spans="1:10" ht="12.6">
      <c r="A76" s="206">
        <f t="shared" si="42"/>
        <v>5002</v>
      </c>
      <c r="B76" s="207">
        <f>VALUE(MID(C76,16,4))</f>
        <v>2541</v>
      </c>
      <c r="C76" s="629" t="s">
        <v>756</v>
      </c>
      <c r="D76" s="212">
        <v>139287</v>
      </c>
      <c r="E76" s="212">
        <v>171391.26</v>
      </c>
      <c r="F76" s="212">
        <v>171391.26</v>
      </c>
      <c r="G76" s="212">
        <f t="shared" si="33"/>
        <v>310678.26</v>
      </c>
      <c r="H76" s="178"/>
      <c r="I76" s="636" t="s">
        <v>756</v>
      </c>
      <c r="J76" s="2" t="b">
        <f t="shared" si="55"/>
        <v>1</v>
      </c>
    </row>
    <row r="77" spans="1:10" ht="12.6">
      <c r="A77" s="206">
        <f t="shared" si="42"/>
        <v>5002</v>
      </c>
      <c r="B77" s="207">
        <f t="shared" si="52"/>
        <v>2611</v>
      </c>
      <c r="C77" s="629" t="s">
        <v>417</v>
      </c>
      <c r="D77" s="212">
        <v>326941.86000000004</v>
      </c>
      <c r="E77" s="212">
        <v>43058.14</v>
      </c>
      <c r="F77" s="212">
        <v>43058.14</v>
      </c>
      <c r="G77" s="212">
        <f t="shared" si="33"/>
        <v>370000.00000000006</v>
      </c>
      <c r="H77" s="178"/>
      <c r="I77" s="636" t="s">
        <v>417</v>
      </c>
      <c r="J77" s="2" t="b">
        <f t="shared" si="55"/>
        <v>1</v>
      </c>
    </row>
    <row r="78" spans="1:10" ht="12.6">
      <c r="A78" s="206">
        <f t="shared" ref="A78:A113" si="58">VALUE(MID(C78,11,4))</f>
        <v>5002</v>
      </c>
      <c r="B78" s="207">
        <f>VALUE(MID(C78,16,4))</f>
        <v>2711</v>
      </c>
      <c r="C78" s="629" t="s">
        <v>1192</v>
      </c>
      <c r="D78" s="212">
        <v>63195.4</v>
      </c>
      <c r="E78" s="212">
        <v>0</v>
      </c>
      <c r="F78" s="212">
        <v>0</v>
      </c>
      <c r="G78" s="212">
        <f t="shared" si="33"/>
        <v>63195.4</v>
      </c>
      <c r="H78" s="178"/>
      <c r="I78" s="636" t="s">
        <v>1192</v>
      </c>
      <c r="J78" s="2" t="b">
        <f t="shared" si="55"/>
        <v>1</v>
      </c>
    </row>
    <row r="79" spans="1:10" ht="12.6">
      <c r="A79" s="206">
        <f t="shared" si="58"/>
        <v>5002</v>
      </c>
      <c r="B79" s="207">
        <f t="shared" si="52"/>
        <v>2721</v>
      </c>
      <c r="C79" s="629" t="s">
        <v>922</v>
      </c>
      <c r="D79" s="212">
        <v>0</v>
      </c>
      <c r="E79" s="212">
        <v>0</v>
      </c>
      <c r="F79" s="212">
        <v>0</v>
      </c>
      <c r="G79" s="212">
        <f t="shared" si="33"/>
        <v>0</v>
      </c>
      <c r="H79" s="178"/>
      <c r="I79" s="636" t="s">
        <v>922</v>
      </c>
      <c r="J79" s="2" t="b">
        <f t="shared" si="55"/>
        <v>1</v>
      </c>
    </row>
    <row r="80" spans="1:10" ht="12.6">
      <c r="A80" s="206">
        <f t="shared" ref="A80" si="59">VALUE(MID(C80,11,4))</f>
        <v>5002</v>
      </c>
      <c r="B80" s="207">
        <f t="shared" ref="B80" si="60">VALUE(MID(C80,16,4))</f>
        <v>2741</v>
      </c>
      <c r="C80" s="629" t="s">
        <v>1818</v>
      </c>
      <c r="D80" s="212">
        <v>6928</v>
      </c>
      <c r="E80" s="212">
        <v>0</v>
      </c>
      <c r="F80" s="212">
        <v>0</v>
      </c>
      <c r="G80" s="212">
        <f t="shared" si="33"/>
        <v>6928</v>
      </c>
      <c r="H80" s="178"/>
      <c r="I80" s="636" t="s">
        <v>1818</v>
      </c>
      <c r="J80" s="2" t="b">
        <f t="shared" si="55"/>
        <v>1</v>
      </c>
    </row>
    <row r="81" spans="1:10" ht="12.6">
      <c r="A81" s="206">
        <f t="shared" si="58"/>
        <v>5002</v>
      </c>
      <c r="B81" s="207">
        <f t="shared" si="52"/>
        <v>2911</v>
      </c>
      <c r="C81" s="629" t="s">
        <v>1024</v>
      </c>
      <c r="D81" s="212">
        <v>18240.5</v>
      </c>
      <c r="E81" s="212">
        <v>0</v>
      </c>
      <c r="F81" s="212">
        <v>0</v>
      </c>
      <c r="G81" s="212">
        <f t="shared" si="33"/>
        <v>18240.5</v>
      </c>
      <c r="H81" s="178"/>
      <c r="I81" s="636" t="s">
        <v>1024</v>
      </c>
      <c r="J81" s="2" t="b">
        <f t="shared" si="55"/>
        <v>1</v>
      </c>
    </row>
    <row r="82" spans="1:10" ht="12.6">
      <c r="A82" s="206">
        <f t="shared" si="58"/>
        <v>5002</v>
      </c>
      <c r="B82" s="207">
        <f t="shared" ref="B82:B116" si="61">VALUE(MID(C82,16,4))</f>
        <v>2941</v>
      </c>
      <c r="C82" s="629" t="s">
        <v>221</v>
      </c>
      <c r="D82" s="212">
        <v>108284.82</v>
      </c>
      <c r="E82" s="212">
        <v>11518.8</v>
      </c>
      <c r="F82" s="212">
        <v>11518.8</v>
      </c>
      <c r="G82" s="212">
        <f t="shared" si="33"/>
        <v>119803.62000000001</v>
      </c>
      <c r="H82" s="178"/>
      <c r="I82" s="636" t="s">
        <v>221</v>
      </c>
      <c r="J82" s="2" t="b">
        <f t="shared" si="55"/>
        <v>1</v>
      </c>
    </row>
    <row r="83" spans="1:10" ht="12.6">
      <c r="A83" s="206">
        <f t="shared" si="58"/>
        <v>5002</v>
      </c>
      <c r="B83" s="207">
        <f t="shared" si="61"/>
        <v>2961</v>
      </c>
      <c r="C83" s="629" t="s">
        <v>300</v>
      </c>
      <c r="D83" s="212">
        <v>11874</v>
      </c>
      <c r="E83" s="212">
        <v>0</v>
      </c>
      <c r="F83" s="212">
        <v>0</v>
      </c>
      <c r="G83" s="212">
        <f t="shared" si="33"/>
        <v>11874</v>
      </c>
      <c r="H83" s="178"/>
      <c r="I83" s="636" t="s">
        <v>300</v>
      </c>
      <c r="J83" s="2" t="b">
        <f t="shared" si="55"/>
        <v>1</v>
      </c>
    </row>
    <row r="84" spans="1:10" ht="12.6">
      <c r="A84" s="206">
        <f t="shared" ref="A84" si="62">VALUE(MID(C84,11,4))</f>
        <v>5002</v>
      </c>
      <c r="B84" s="207">
        <f t="shared" ref="B84" si="63">VALUE(MID(C84,16,4))</f>
        <v>2991</v>
      </c>
      <c r="C84" s="629" t="s">
        <v>1551</v>
      </c>
      <c r="D84" s="212">
        <v>0</v>
      </c>
      <c r="E84" s="212">
        <v>0</v>
      </c>
      <c r="F84" s="212">
        <v>0</v>
      </c>
      <c r="G84" s="212">
        <f t="shared" si="33"/>
        <v>0</v>
      </c>
      <c r="H84" s="178"/>
      <c r="I84" s="636" t="s">
        <v>1551</v>
      </c>
      <c r="J84" s="2" t="b">
        <f t="shared" si="55"/>
        <v>1</v>
      </c>
    </row>
    <row r="85" spans="1:10" ht="12.6">
      <c r="A85" s="206">
        <f t="shared" ref="A85" si="64">VALUE(MID(C85,11,4))</f>
        <v>5002</v>
      </c>
      <c r="B85" s="207">
        <f t="shared" ref="B85" si="65">VALUE(MID(C85,16,4))</f>
        <v>3111</v>
      </c>
      <c r="C85" s="629" t="s">
        <v>1706</v>
      </c>
      <c r="D85" s="212">
        <v>84938.89</v>
      </c>
      <c r="E85" s="212">
        <v>0</v>
      </c>
      <c r="F85" s="212">
        <v>0</v>
      </c>
      <c r="G85" s="212">
        <f t="shared" si="33"/>
        <v>84938.89</v>
      </c>
      <c r="H85" s="178"/>
      <c r="I85" s="636" t="s">
        <v>1706</v>
      </c>
      <c r="J85" s="2" t="b">
        <f t="shared" si="55"/>
        <v>1</v>
      </c>
    </row>
    <row r="86" spans="1:10" ht="12.6">
      <c r="A86" s="206">
        <f t="shared" ref="A86" si="66">VALUE(MID(C86,11,4))</f>
        <v>5002</v>
      </c>
      <c r="B86" s="207">
        <f t="shared" ref="B86" si="67">VALUE(MID(C86,16,4))</f>
        <v>3112</v>
      </c>
      <c r="C86" s="629" t="s">
        <v>222</v>
      </c>
      <c r="D86" s="212">
        <v>655627</v>
      </c>
      <c r="E86" s="212">
        <v>62801</v>
      </c>
      <c r="F86" s="212">
        <v>62801</v>
      </c>
      <c r="G86" s="212">
        <f t="shared" si="33"/>
        <v>718428</v>
      </c>
      <c r="H86" s="178"/>
      <c r="I86" s="636" t="s">
        <v>222</v>
      </c>
      <c r="J86" s="2" t="b">
        <f t="shared" si="55"/>
        <v>1</v>
      </c>
    </row>
    <row r="87" spans="1:10" ht="12.6">
      <c r="A87" s="206">
        <f t="shared" si="58"/>
        <v>5002</v>
      </c>
      <c r="B87" s="207">
        <f t="shared" si="61"/>
        <v>3131</v>
      </c>
      <c r="C87" s="629" t="s">
        <v>888</v>
      </c>
      <c r="D87" s="212">
        <v>321688</v>
      </c>
      <c r="E87" s="212">
        <v>2882</v>
      </c>
      <c r="F87" s="212">
        <v>2882</v>
      </c>
      <c r="G87" s="212">
        <f t="shared" si="33"/>
        <v>324570</v>
      </c>
      <c r="H87" s="178"/>
      <c r="I87" s="636" t="s">
        <v>888</v>
      </c>
      <c r="J87" s="2" t="b">
        <f t="shared" si="55"/>
        <v>1</v>
      </c>
    </row>
    <row r="88" spans="1:10" ht="12.6">
      <c r="A88" s="206">
        <f t="shared" si="58"/>
        <v>5002</v>
      </c>
      <c r="B88" s="207">
        <f t="shared" si="61"/>
        <v>3141</v>
      </c>
      <c r="C88" s="629" t="s">
        <v>418</v>
      </c>
      <c r="D88" s="212">
        <v>37705.360000000001</v>
      </c>
      <c r="E88" s="212">
        <v>18852.68</v>
      </c>
      <c r="F88" s="212">
        <v>18852.68</v>
      </c>
      <c r="G88" s="212">
        <f t="shared" si="33"/>
        <v>56558.04</v>
      </c>
      <c r="H88" s="178"/>
      <c r="I88" s="636" t="s">
        <v>418</v>
      </c>
      <c r="J88" s="2" t="b">
        <f t="shared" si="55"/>
        <v>1</v>
      </c>
    </row>
    <row r="89" spans="1:10" ht="12.6">
      <c r="A89" s="206">
        <f t="shared" ref="A89" si="68">VALUE(MID(C89,11,4))</f>
        <v>5002</v>
      </c>
      <c r="B89" s="207">
        <f t="shared" ref="B89" si="69">VALUE(MID(C89,16,4))</f>
        <v>3171</v>
      </c>
      <c r="C89" s="629" t="s">
        <v>1771</v>
      </c>
      <c r="D89" s="212">
        <v>101500.89</v>
      </c>
      <c r="E89" s="212">
        <v>0</v>
      </c>
      <c r="F89" s="212">
        <v>0</v>
      </c>
      <c r="G89" s="212">
        <f t="shared" si="33"/>
        <v>101500.89</v>
      </c>
      <c r="H89" s="178"/>
      <c r="I89" s="636" t="s">
        <v>1771</v>
      </c>
      <c r="J89" s="2" t="b">
        <f t="shared" si="55"/>
        <v>1</v>
      </c>
    </row>
    <row r="90" spans="1:10" ht="12.6">
      <c r="A90" s="206">
        <f t="shared" si="58"/>
        <v>5002</v>
      </c>
      <c r="B90" s="207">
        <f t="shared" si="61"/>
        <v>3181</v>
      </c>
      <c r="C90" s="629" t="s">
        <v>1085</v>
      </c>
      <c r="D90" s="212">
        <v>13982.32</v>
      </c>
      <c r="E90" s="212">
        <v>12470</v>
      </c>
      <c r="F90" s="212">
        <v>12470</v>
      </c>
      <c r="G90" s="212">
        <f t="shared" si="33"/>
        <v>26452.32</v>
      </c>
      <c r="H90" s="178"/>
      <c r="I90" s="636" t="s">
        <v>1085</v>
      </c>
      <c r="J90" s="2" t="b">
        <f t="shared" si="55"/>
        <v>1</v>
      </c>
    </row>
    <row r="91" spans="1:10" ht="12.6">
      <c r="A91" s="206">
        <f t="shared" si="58"/>
        <v>5002</v>
      </c>
      <c r="B91" s="207">
        <f t="shared" si="61"/>
        <v>3221</v>
      </c>
      <c r="C91" s="629" t="s">
        <v>419</v>
      </c>
      <c r="D91" s="212">
        <v>972219.03</v>
      </c>
      <c r="E91" s="212">
        <v>135032.09</v>
      </c>
      <c r="F91" s="212">
        <v>135032.09</v>
      </c>
      <c r="G91" s="212">
        <f t="shared" si="33"/>
        <v>1107251.1200000001</v>
      </c>
      <c r="H91" s="178"/>
      <c r="I91" s="636" t="s">
        <v>419</v>
      </c>
      <c r="J91" s="2" t="b">
        <f t="shared" si="55"/>
        <v>1</v>
      </c>
    </row>
    <row r="92" spans="1:10" ht="12.6">
      <c r="A92" s="206">
        <f t="shared" si="58"/>
        <v>5002</v>
      </c>
      <c r="B92" s="207">
        <f t="shared" si="61"/>
        <v>3271</v>
      </c>
      <c r="C92" s="629" t="s">
        <v>923</v>
      </c>
      <c r="D92" s="212">
        <v>162400</v>
      </c>
      <c r="E92" s="212">
        <v>0</v>
      </c>
      <c r="F92" s="212">
        <v>0</v>
      </c>
      <c r="G92" s="212">
        <f t="shared" si="33"/>
        <v>162400</v>
      </c>
      <c r="H92" s="178"/>
      <c r="I92" s="636" t="s">
        <v>923</v>
      </c>
      <c r="J92" s="2" t="b">
        <f t="shared" si="55"/>
        <v>1</v>
      </c>
    </row>
    <row r="93" spans="1:10" ht="12.6">
      <c r="A93" s="206">
        <f t="shared" si="58"/>
        <v>5002</v>
      </c>
      <c r="B93" s="207">
        <f t="shared" si="61"/>
        <v>3311</v>
      </c>
      <c r="C93" s="629" t="s">
        <v>223</v>
      </c>
      <c r="D93" s="212">
        <v>103012.64</v>
      </c>
      <c r="E93" s="212">
        <v>0</v>
      </c>
      <c r="F93" s="212">
        <v>0</v>
      </c>
      <c r="G93" s="212">
        <f t="shared" si="33"/>
        <v>103012.64</v>
      </c>
      <c r="H93" s="178"/>
      <c r="I93" s="636" t="s">
        <v>223</v>
      </c>
      <c r="J93" s="2" t="b">
        <f t="shared" si="55"/>
        <v>1</v>
      </c>
    </row>
    <row r="94" spans="1:10" ht="12.6">
      <c r="A94" s="206">
        <f t="shared" ref="A94" si="70">VALUE(MID(C94,11,4))</f>
        <v>5002</v>
      </c>
      <c r="B94" s="207">
        <f t="shared" ref="B94" si="71">VALUE(MID(C94,16,4))</f>
        <v>3321</v>
      </c>
      <c r="C94" s="629" t="s">
        <v>1849</v>
      </c>
      <c r="D94" s="212">
        <v>40600</v>
      </c>
      <c r="E94" s="212">
        <v>0</v>
      </c>
      <c r="F94" s="212">
        <v>0</v>
      </c>
      <c r="G94" s="212">
        <f t="shared" si="33"/>
        <v>40600</v>
      </c>
      <c r="H94" s="178"/>
      <c r="I94" s="636" t="s">
        <v>1849</v>
      </c>
      <c r="J94" s="2" t="b">
        <f t="shared" si="55"/>
        <v>1</v>
      </c>
    </row>
    <row r="95" spans="1:10" ht="12.6">
      <c r="A95" s="206">
        <f t="shared" si="58"/>
        <v>5002</v>
      </c>
      <c r="B95" s="207">
        <f t="shared" si="61"/>
        <v>3331</v>
      </c>
      <c r="C95" s="629" t="s">
        <v>701</v>
      </c>
      <c r="D95" s="212">
        <v>146817.95000000001</v>
      </c>
      <c r="E95" s="212">
        <v>280040</v>
      </c>
      <c r="F95" s="212">
        <v>280040</v>
      </c>
      <c r="G95" s="212">
        <f t="shared" si="33"/>
        <v>426857.95</v>
      </c>
      <c r="H95" s="178"/>
      <c r="I95" s="636" t="s">
        <v>701</v>
      </c>
      <c r="J95" s="2" t="b">
        <f t="shared" si="55"/>
        <v>1</v>
      </c>
    </row>
    <row r="96" spans="1:10" ht="12.6">
      <c r="A96" s="206">
        <f t="shared" ref="A96" si="72">VALUE(MID(C96,11,4))</f>
        <v>5002</v>
      </c>
      <c r="B96" s="207">
        <f t="shared" ref="B96" si="73">VALUE(MID(C96,16,4))</f>
        <v>3341</v>
      </c>
      <c r="C96" s="629" t="s">
        <v>1881</v>
      </c>
      <c r="D96" s="212">
        <v>46190</v>
      </c>
      <c r="E96" s="212">
        <v>0</v>
      </c>
      <c r="F96" s="212">
        <v>0</v>
      </c>
      <c r="G96" s="212">
        <f t="shared" si="33"/>
        <v>46190</v>
      </c>
      <c r="H96" s="178"/>
      <c r="I96" s="636" t="s">
        <v>1881</v>
      </c>
      <c r="J96" s="2" t="b">
        <f t="shared" si="55"/>
        <v>1</v>
      </c>
    </row>
    <row r="97" spans="1:10" ht="12.6">
      <c r="A97" s="206">
        <f t="shared" si="58"/>
        <v>5002</v>
      </c>
      <c r="B97" s="207">
        <f t="shared" si="61"/>
        <v>3361</v>
      </c>
      <c r="C97" s="629" t="s">
        <v>775</v>
      </c>
      <c r="D97" s="212">
        <v>393076.11</v>
      </c>
      <c r="E97" s="212">
        <v>481778.89</v>
      </c>
      <c r="F97" s="212">
        <v>481778.89</v>
      </c>
      <c r="G97" s="212">
        <f t="shared" si="33"/>
        <v>874855</v>
      </c>
      <c r="H97" s="178"/>
      <c r="I97" s="636" t="s">
        <v>775</v>
      </c>
      <c r="J97" s="2" t="b">
        <f t="shared" si="55"/>
        <v>1</v>
      </c>
    </row>
    <row r="98" spans="1:10" ht="12.6">
      <c r="A98" s="206">
        <f t="shared" si="58"/>
        <v>5002</v>
      </c>
      <c r="B98" s="207">
        <f t="shared" si="61"/>
        <v>3362</v>
      </c>
      <c r="C98" s="629" t="s">
        <v>420</v>
      </c>
      <c r="D98" s="212">
        <v>17823.400000000001</v>
      </c>
      <c r="E98" s="212">
        <v>133000</v>
      </c>
      <c r="F98" s="212">
        <v>133000</v>
      </c>
      <c r="G98" s="212">
        <f t="shared" si="33"/>
        <v>150823.4</v>
      </c>
      <c r="H98" s="178"/>
      <c r="I98" s="636" t="s">
        <v>420</v>
      </c>
      <c r="J98" s="2" t="b">
        <f t="shared" si="55"/>
        <v>1</v>
      </c>
    </row>
    <row r="99" spans="1:10" ht="12.6">
      <c r="A99" s="206">
        <f t="shared" ref="A99" si="74">VALUE(MID(C99,11,4))</f>
        <v>5002</v>
      </c>
      <c r="B99" s="207">
        <f t="shared" ref="B99" si="75">VALUE(MID(C99,16,4))</f>
        <v>3363</v>
      </c>
      <c r="C99" s="629" t="s">
        <v>1466</v>
      </c>
      <c r="D99" s="212">
        <v>76090</v>
      </c>
      <c r="E99" s="212">
        <v>10870</v>
      </c>
      <c r="F99" s="212">
        <v>10870</v>
      </c>
      <c r="G99" s="212">
        <f t="shared" si="33"/>
        <v>86960</v>
      </c>
      <c r="H99" s="178"/>
      <c r="I99" s="636" t="s">
        <v>1466</v>
      </c>
      <c r="J99" s="2" t="b">
        <f t="shared" si="55"/>
        <v>1</v>
      </c>
    </row>
    <row r="100" spans="1:10" ht="12.6">
      <c r="A100" s="206">
        <f t="shared" si="58"/>
        <v>5002</v>
      </c>
      <c r="B100" s="207">
        <f t="shared" si="61"/>
        <v>3381</v>
      </c>
      <c r="C100" s="629" t="s">
        <v>421</v>
      </c>
      <c r="D100" s="212">
        <v>657192.64999999991</v>
      </c>
      <c r="E100" s="212">
        <v>236552.63</v>
      </c>
      <c r="F100" s="212">
        <v>236552.63</v>
      </c>
      <c r="G100" s="212">
        <f t="shared" si="33"/>
        <v>893745.27999999991</v>
      </c>
      <c r="H100" s="178"/>
      <c r="I100" s="636" t="s">
        <v>421</v>
      </c>
      <c r="J100" s="2" t="b">
        <f t="shared" si="55"/>
        <v>1</v>
      </c>
    </row>
    <row r="101" spans="1:10" ht="12.6">
      <c r="A101" s="206">
        <f t="shared" ref="A101" si="76">VALUE(MID(C101,11,4))</f>
        <v>5002</v>
      </c>
      <c r="B101" s="207">
        <f t="shared" ref="B101" si="77">VALUE(MID(C101,16,4))</f>
        <v>3391</v>
      </c>
      <c r="C101" s="629" t="s">
        <v>1707</v>
      </c>
      <c r="D101" s="212">
        <v>88242.74</v>
      </c>
      <c r="E101" s="212">
        <v>18758.740000000002</v>
      </c>
      <c r="F101" s="212">
        <v>18758.740000000002</v>
      </c>
      <c r="G101" s="212">
        <f t="shared" si="33"/>
        <v>107001.48000000001</v>
      </c>
      <c r="H101" s="178"/>
      <c r="I101" s="636" t="s">
        <v>1707</v>
      </c>
      <c r="J101" s="2" t="b">
        <f t="shared" si="55"/>
        <v>1</v>
      </c>
    </row>
    <row r="102" spans="1:10" ht="12.6">
      <c r="A102" s="206">
        <f t="shared" si="58"/>
        <v>5002</v>
      </c>
      <c r="B102" s="207">
        <f t="shared" si="61"/>
        <v>3411</v>
      </c>
      <c r="C102" s="629" t="s">
        <v>422</v>
      </c>
      <c r="D102" s="212">
        <v>15.519999999999998</v>
      </c>
      <c r="E102" s="212">
        <v>21612.68</v>
      </c>
      <c r="F102" s="212">
        <v>21612.68</v>
      </c>
      <c r="G102" s="212">
        <f t="shared" si="33"/>
        <v>21628.2</v>
      </c>
      <c r="H102" s="178"/>
      <c r="I102" s="636" t="s">
        <v>422</v>
      </c>
      <c r="J102" s="2" t="b">
        <f t="shared" si="55"/>
        <v>1</v>
      </c>
    </row>
    <row r="103" spans="1:10" ht="12.6">
      <c r="A103" s="206">
        <f t="shared" si="58"/>
        <v>5002</v>
      </c>
      <c r="B103" s="207">
        <f t="shared" si="61"/>
        <v>3451</v>
      </c>
      <c r="C103" s="629" t="s">
        <v>423</v>
      </c>
      <c r="D103" s="212">
        <v>121189.96</v>
      </c>
      <c r="E103" s="212">
        <v>0</v>
      </c>
      <c r="F103" s="212">
        <v>0</v>
      </c>
      <c r="G103" s="212">
        <f t="shared" si="33"/>
        <v>121189.96</v>
      </c>
      <c r="H103" s="178"/>
      <c r="I103" s="636" t="s">
        <v>423</v>
      </c>
      <c r="J103" s="2" t="b">
        <f t="shared" si="55"/>
        <v>1</v>
      </c>
    </row>
    <row r="104" spans="1:10" ht="12.6">
      <c r="A104" s="206">
        <f t="shared" si="58"/>
        <v>5002</v>
      </c>
      <c r="B104" s="207">
        <f t="shared" si="61"/>
        <v>3511</v>
      </c>
      <c r="C104" s="629" t="s">
        <v>1408</v>
      </c>
      <c r="D104" s="212">
        <v>438427.8</v>
      </c>
      <c r="E104" s="212">
        <v>1101065</v>
      </c>
      <c r="F104" s="212">
        <v>1101065</v>
      </c>
      <c r="G104" s="212">
        <f t="shared" si="33"/>
        <v>1539492.8</v>
      </c>
      <c r="H104" s="178"/>
      <c r="I104" s="636" t="s">
        <v>1408</v>
      </c>
      <c r="J104" s="2" t="b">
        <f t="shared" si="55"/>
        <v>1</v>
      </c>
    </row>
    <row r="105" spans="1:10" ht="12.6">
      <c r="A105" s="206">
        <f t="shared" si="58"/>
        <v>5002</v>
      </c>
      <c r="B105" s="207">
        <f t="shared" si="61"/>
        <v>3521</v>
      </c>
      <c r="C105" s="629" t="s">
        <v>224</v>
      </c>
      <c r="D105" s="212">
        <v>74318.880000000005</v>
      </c>
      <c r="E105" s="212">
        <v>103190.1</v>
      </c>
      <c r="F105" s="212">
        <v>103190.1</v>
      </c>
      <c r="G105" s="212">
        <f t="shared" si="33"/>
        <v>177508.98</v>
      </c>
      <c r="H105" s="178"/>
      <c r="I105" s="636" t="s">
        <v>224</v>
      </c>
      <c r="J105" s="2" t="b">
        <f t="shared" si="55"/>
        <v>1</v>
      </c>
    </row>
    <row r="106" spans="1:10" ht="12.6">
      <c r="A106" s="206">
        <f t="shared" ref="A106" si="78">VALUE(MID(C106,11,4))</f>
        <v>5002</v>
      </c>
      <c r="B106" s="207">
        <f t="shared" ref="B106" si="79">VALUE(MID(C106,16,4))</f>
        <v>3531</v>
      </c>
      <c r="C106" s="629" t="s">
        <v>1708</v>
      </c>
      <c r="D106" s="212">
        <v>2320</v>
      </c>
      <c r="E106" s="212">
        <v>0</v>
      </c>
      <c r="F106" s="212">
        <v>0</v>
      </c>
      <c r="G106" s="212">
        <f t="shared" si="33"/>
        <v>2320</v>
      </c>
      <c r="H106" s="178"/>
      <c r="I106" s="636" t="s">
        <v>1708</v>
      </c>
      <c r="J106" s="2" t="b">
        <f t="shared" si="55"/>
        <v>1</v>
      </c>
    </row>
    <row r="107" spans="1:10" ht="12.6">
      <c r="A107" s="206">
        <f t="shared" si="58"/>
        <v>5002</v>
      </c>
      <c r="B107" s="207">
        <f t="shared" si="61"/>
        <v>3553</v>
      </c>
      <c r="C107" s="629" t="s">
        <v>252</v>
      </c>
      <c r="D107" s="212">
        <v>213936.12</v>
      </c>
      <c r="E107" s="212">
        <v>7104</v>
      </c>
      <c r="F107" s="212">
        <v>7104</v>
      </c>
      <c r="G107" s="212">
        <f t="shared" si="33"/>
        <v>221040.12</v>
      </c>
      <c r="H107" s="178"/>
      <c r="I107" s="636" t="s">
        <v>252</v>
      </c>
      <c r="J107" s="2" t="b">
        <f t="shared" si="55"/>
        <v>1</v>
      </c>
    </row>
    <row r="108" spans="1:10" ht="12.6">
      <c r="A108" s="206">
        <f t="shared" si="58"/>
        <v>5002</v>
      </c>
      <c r="B108" s="207">
        <f t="shared" si="61"/>
        <v>3571</v>
      </c>
      <c r="C108" s="629" t="s">
        <v>940</v>
      </c>
      <c r="D108" s="212">
        <v>63524.36</v>
      </c>
      <c r="E108" s="212">
        <v>41543.08</v>
      </c>
      <c r="F108" s="212">
        <v>41543.08</v>
      </c>
      <c r="G108" s="212">
        <f t="shared" si="33"/>
        <v>105067.44</v>
      </c>
      <c r="H108" s="178"/>
      <c r="I108" s="636" t="s">
        <v>940</v>
      </c>
      <c r="J108" s="2" t="b">
        <f t="shared" si="55"/>
        <v>1</v>
      </c>
    </row>
    <row r="109" spans="1:10" ht="12.6">
      <c r="A109" s="206">
        <f t="shared" si="58"/>
        <v>5002</v>
      </c>
      <c r="B109" s="207">
        <f t="shared" si="61"/>
        <v>3581</v>
      </c>
      <c r="C109" s="629" t="s">
        <v>424</v>
      </c>
      <c r="D109" s="212">
        <v>1080256.08</v>
      </c>
      <c r="E109" s="212">
        <v>210150</v>
      </c>
      <c r="F109" s="212">
        <v>210150</v>
      </c>
      <c r="G109" s="212">
        <f t="shared" si="33"/>
        <v>1290406.08</v>
      </c>
      <c r="H109" s="178"/>
      <c r="I109" s="636" t="s">
        <v>424</v>
      </c>
      <c r="J109" s="2" t="b">
        <f t="shared" si="55"/>
        <v>1</v>
      </c>
    </row>
    <row r="110" spans="1:10" ht="12.6">
      <c r="A110" s="206">
        <f t="shared" si="58"/>
        <v>5002</v>
      </c>
      <c r="B110" s="207">
        <f t="shared" si="61"/>
        <v>3591</v>
      </c>
      <c r="C110" s="629" t="s">
        <v>889</v>
      </c>
      <c r="D110" s="212">
        <v>92684</v>
      </c>
      <c r="E110" s="212">
        <v>5220</v>
      </c>
      <c r="F110" s="212">
        <v>5220</v>
      </c>
      <c r="G110" s="212">
        <f t="shared" si="33"/>
        <v>97904</v>
      </c>
      <c r="H110" s="178"/>
      <c r="I110" s="636" t="s">
        <v>889</v>
      </c>
      <c r="J110" s="2" t="b">
        <f t="shared" si="55"/>
        <v>1</v>
      </c>
    </row>
    <row r="111" spans="1:10" ht="12.6">
      <c r="A111" s="206">
        <f t="shared" ref="A111" si="80">VALUE(MID(C111,11,4))</f>
        <v>5002</v>
      </c>
      <c r="B111" s="207">
        <f t="shared" ref="B111" si="81">VALUE(MID(C111,16,4))</f>
        <v>3661</v>
      </c>
      <c r="C111" s="629" t="s">
        <v>1709</v>
      </c>
      <c r="D111" s="212">
        <v>23200</v>
      </c>
      <c r="E111" s="212">
        <v>0</v>
      </c>
      <c r="F111" s="212">
        <v>0</v>
      </c>
      <c r="G111" s="212">
        <f t="shared" si="33"/>
        <v>23200</v>
      </c>
      <c r="H111" s="178"/>
      <c r="I111" s="636" t="s">
        <v>1709</v>
      </c>
      <c r="J111" s="2" t="b">
        <f t="shared" si="55"/>
        <v>1</v>
      </c>
    </row>
    <row r="112" spans="1:10" ht="12.6">
      <c r="A112" s="206">
        <f t="shared" si="58"/>
        <v>5002</v>
      </c>
      <c r="B112" s="207">
        <f t="shared" si="61"/>
        <v>3711</v>
      </c>
      <c r="C112" s="629" t="s">
        <v>890</v>
      </c>
      <c r="D112" s="212">
        <v>101507</v>
      </c>
      <c r="E112" s="212">
        <v>25270</v>
      </c>
      <c r="F112" s="212">
        <v>25270</v>
      </c>
      <c r="G112" s="212">
        <f>+D112+F112</f>
        <v>126777</v>
      </c>
      <c r="H112" s="178"/>
      <c r="I112" s="636" t="s">
        <v>890</v>
      </c>
      <c r="J112" s="2" t="b">
        <f t="shared" si="55"/>
        <v>1</v>
      </c>
    </row>
    <row r="113" spans="1:10" ht="12.6">
      <c r="A113" s="206">
        <f t="shared" si="58"/>
        <v>5002</v>
      </c>
      <c r="B113" s="207">
        <f t="shared" si="61"/>
        <v>3721</v>
      </c>
      <c r="C113" s="629" t="s">
        <v>891</v>
      </c>
      <c r="D113" s="212">
        <v>24950.7</v>
      </c>
      <c r="E113" s="212">
        <v>12930.14</v>
      </c>
      <c r="F113" s="212">
        <v>12930.14</v>
      </c>
      <c r="G113" s="212">
        <f t="shared" ref="G113:G159" si="82">+D113+F113</f>
        <v>37880.839999999997</v>
      </c>
      <c r="H113" s="178"/>
      <c r="I113" s="636" t="s">
        <v>891</v>
      </c>
      <c r="J113" s="2" t="b">
        <f t="shared" si="55"/>
        <v>1</v>
      </c>
    </row>
    <row r="114" spans="1:10" ht="12.6">
      <c r="A114" s="206">
        <f t="shared" ref="A114:A133" si="83">VALUE(MID(C114,11,4))</f>
        <v>5002</v>
      </c>
      <c r="B114" s="207">
        <f t="shared" si="61"/>
        <v>3722</v>
      </c>
      <c r="C114" s="629" t="s">
        <v>1409</v>
      </c>
      <c r="D114" s="212">
        <v>57850</v>
      </c>
      <c r="E114" s="212">
        <v>23416</v>
      </c>
      <c r="F114" s="212">
        <v>23416</v>
      </c>
      <c r="G114" s="212">
        <f t="shared" si="82"/>
        <v>81266</v>
      </c>
      <c r="H114" s="178"/>
      <c r="I114" s="636" t="s">
        <v>1409</v>
      </c>
      <c r="J114" s="2" t="b">
        <f t="shared" si="55"/>
        <v>1</v>
      </c>
    </row>
    <row r="115" spans="1:10" ht="12.6">
      <c r="A115" s="206">
        <f t="shared" si="83"/>
        <v>5002</v>
      </c>
      <c r="B115" s="207">
        <f t="shared" si="61"/>
        <v>3751</v>
      </c>
      <c r="C115" s="629" t="s">
        <v>892</v>
      </c>
      <c r="D115" s="212">
        <v>109412.83000000002</v>
      </c>
      <c r="E115" s="212">
        <v>60366.02</v>
      </c>
      <c r="F115" s="212">
        <v>60366.02</v>
      </c>
      <c r="G115" s="212">
        <f t="shared" si="82"/>
        <v>169778.85</v>
      </c>
      <c r="H115" s="178"/>
      <c r="I115" s="636" t="s">
        <v>892</v>
      </c>
      <c r="J115" s="2" t="b">
        <f t="shared" si="55"/>
        <v>1</v>
      </c>
    </row>
    <row r="116" spans="1:10" ht="12.6">
      <c r="A116" s="206">
        <f t="shared" si="83"/>
        <v>5002</v>
      </c>
      <c r="B116" s="207">
        <f t="shared" si="61"/>
        <v>3831</v>
      </c>
      <c r="C116" s="629" t="s">
        <v>425</v>
      </c>
      <c r="D116" s="212">
        <v>241589.51</v>
      </c>
      <c r="E116" s="212">
        <v>0</v>
      </c>
      <c r="F116" s="212">
        <v>0</v>
      </c>
      <c r="G116" s="212">
        <f t="shared" si="82"/>
        <v>241589.51</v>
      </c>
      <c r="H116" s="178"/>
      <c r="I116" s="636" t="s">
        <v>425</v>
      </c>
      <c r="J116" s="2" t="b">
        <f t="shared" si="55"/>
        <v>1</v>
      </c>
    </row>
    <row r="117" spans="1:10" ht="12.6">
      <c r="A117" s="206">
        <f t="shared" si="83"/>
        <v>5002</v>
      </c>
      <c r="B117" s="207">
        <f t="shared" ref="B117:B133" si="84">VALUE(MID(C117,16,4))</f>
        <v>3921</v>
      </c>
      <c r="C117" s="629" t="s">
        <v>426</v>
      </c>
      <c r="D117" s="212">
        <v>60150</v>
      </c>
      <c r="E117" s="212">
        <v>4680</v>
      </c>
      <c r="F117" s="212">
        <v>4680</v>
      </c>
      <c r="G117" s="212">
        <f t="shared" si="82"/>
        <v>64830</v>
      </c>
      <c r="H117" s="178"/>
      <c r="I117" s="636" t="s">
        <v>426</v>
      </c>
      <c r="J117" s="2" t="b">
        <f t="shared" si="55"/>
        <v>1</v>
      </c>
    </row>
    <row r="118" spans="1:10" ht="12.6">
      <c r="A118" s="206">
        <f t="shared" si="83"/>
        <v>5002</v>
      </c>
      <c r="B118" s="207">
        <f t="shared" si="84"/>
        <v>5111</v>
      </c>
      <c r="C118" s="629" t="s">
        <v>1086</v>
      </c>
      <c r="D118" s="212">
        <v>0</v>
      </c>
      <c r="E118" s="212">
        <v>262902.40000000002</v>
      </c>
      <c r="F118" s="212">
        <v>262902.40000000002</v>
      </c>
      <c r="G118" s="212">
        <f t="shared" si="82"/>
        <v>262902.40000000002</v>
      </c>
      <c r="H118" s="178"/>
      <c r="I118" s="636" t="s">
        <v>1086</v>
      </c>
      <c r="J118" s="2" t="b">
        <f t="shared" si="55"/>
        <v>1</v>
      </c>
    </row>
    <row r="119" spans="1:10" ht="12.6">
      <c r="A119" s="206">
        <f t="shared" ref="A119" si="85">VALUE(MID(C119,11,4))</f>
        <v>5002</v>
      </c>
      <c r="B119" s="207">
        <f t="shared" ref="B119" si="86">VALUE(MID(C119,16,4))</f>
        <v>5151</v>
      </c>
      <c r="C119" s="629" t="s">
        <v>1819</v>
      </c>
      <c r="D119" s="212">
        <v>0</v>
      </c>
      <c r="E119" s="212">
        <v>151993.32999999999</v>
      </c>
      <c r="F119" s="212">
        <v>151993.32999999999</v>
      </c>
      <c r="G119" s="212">
        <f t="shared" si="82"/>
        <v>151993.32999999999</v>
      </c>
      <c r="H119" s="178"/>
      <c r="I119" s="636" t="s">
        <v>1819</v>
      </c>
      <c r="J119" s="2" t="b">
        <f t="shared" si="55"/>
        <v>1</v>
      </c>
    </row>
    <row r="120" spans="1:10" ht="12.6">
      <c r="A120" s="206">
        <f t="shared" ref="A120" si="87">VALUE(MID(C120,11,4))</f>
        <v>5002</v>
      </c>
      <c r="B120" s="207">
        <f t="shared" ref="B120" si="88">VALUE(MID(C120,16,4))</f>
        <v>5191</v>
      </c>
      <c r="C120" s="629" t="s">
        <v>1795</v>
      </c>
      <c r="D120" s="212">
        <v>34675.18</v>
      </c>
      <c r="E120" s="212">
        <v>0</v>
      </c>
      <c r="F120" s="212">
        <v>0</v>
      </c>
      <c r="G120" s="212">
        <f t="shared" si="82"/>
        <v>34675.18</v>
      </c>
      <c r="H120" s="178"/>
      <c r="I120" s="636" t="s">
        <v>1795</v>
      </c>
      <c r="J120" s="2" t="b">
        <f t="shared" si="55"/>
        <v>1</v>
      </c>
    </row>
    <row r="121" spans="1:10" ht="12.6">
      <c r="A121" s="206">
        <f t="shared" ref="A121:A123" si="89">VALUE(MID(C121,11,4))</f>
        <v>5002</v>
      </c>
      <c r="B121" s="207">
        <f t="shared" ref="B121:B123" si="90">VALUE(MID(C121,16,4))</f>
        <v>5211</v>
      </c>
      <c r="C121" s="629" t="s">
        <v>1228</v>
      </c>
      <c r="D121" s="212">
        <v>184426.6</v>
      </c>
      <c r="E121" s="212">
        <v>0</v>
      </c>
      <c r="F121" s="212">
        <v>0</v>
      </c>
      <c r="G121" s="212">
        <f t="shared" si="82"/>
        <v>184426.6</v>
      </c>
      <c r="H121" s="178"/>
      <c r="I121" s="636" t="s">
        <v>1228</v>
      </c>
      <c r="J121" s="2" t="b">
        <f t="shared" si="55"/>
        <v>1</v>
      </c>
    </row>
    <row r="122" spans="1:10" ht="12.6">
      <c r="A122" s="206">
        <f t="shared" ref="A122" si="91">VALUE(MID(C122,11,4))</f>
        <v>5002</v>
      </c>
      <c r="B122" s="207">
        <f t="shared" ref="B122" si="92">VALUE(MID(C122,16,4))</f>
        <v>5413</v>
      </c>
      <c r="C122" s="629" t="s">
        <v>1835</v>
      </c>
      <c r="D122" s="212">
        <v>0</v>
      </c>
      <c r="E122" s="212">
        <v>827200</v>
      </c>
      <c r="F122" s="212">
        <v>827200</v>
      </c>
      <c r="G122" s="212">
        <f t="shared" si="82"/>
        <v>827200</v>
      </c>
      <c r="H122" s="178"/>
      <c r="I122" s="636" t="s">
        <v>1835</v>
      </c>
      <c r="J122" s="2" t="b">
        <f t="shared" si="55"/>
        <v>1</v>
      </c>
    </row>
    <row r="123" spans="1:10" ht="12.6">
      <c r="A123" s="206">
        <f t="shared" si="89"/>
        <v>5002</v>
      </c>
      <c r="B123" s="207">
        <f t="shared" si="90"/>
        <v>5691</v>
      </c>
      <c r="C123" s="629" t="s">
        <v>1710</v>
      </c>
      <c r="D123" s="212">
        <v>13340</v>
      </c>
      <c r="E123" s="212">
        <v>0</v>
      </c>
      <c r="F123" s="212">
        <v>0</v>
      </c>
      <c r="G123" s="212">
        <f t="shared" si="82"/>
        <v>13340</v>
      </c>
      <c r="H123" s="178"/>
      <c r="I123" s="636" t="s">
        <v>1710</v>
      </c>
      <c r="J123" s="2" t="b">
        <f t="shared" si="55"/>
        <v>1</v>
      </c>
    </row>
    <row r="124" spans="1:10" ht="12.6">
      <c r="A124" s="206">
        <f t="shared" si="83"/>
        <v>0</v>
      </c>
      <c r="B124" s="207">
        <f t="shared" si="84"/>
        <v>0</v>
      </c>
      <c r="C124" s="660" t="s">
        <v>1410</v>
      </c>
      <c r="D124" s="661">
        <v>385259.43</v>
      </c>
      <c r="E124" s="661">
        <v>357194.56</v>
      </c>
      <c r="F124" s="661">
        <v>357194.56</v>
      </c>
      <c r="G124" s="661">
        <f t="shared" si="82"/>
        <v>742453.99</v>
      </c>
      <c r="H124" s="178"/>
      <c r="I124" s="636" t="s">
        <v>1410</v>
      </c>
      <c r="J124" s="2" t="b">
        <f t="shared" si="55"/>
        <v>1</v>
      </c>
    </row>
    <row r="125" spans="1:10" ht="12.6">
      <c r="A125" s="206">
        <f t="shared" si="83"/>
        <v>6001</v>
      </c>
      <c r="B125" s="207">
        <f t="shared" si="84"/>
        <v>0</v>
      </c>
      <c r="C125" s="663" t="s">
        <v>1411</v>
      </c>
      <c r="D125" s="212">
        <v>102312</v>
      </c>
      <c r="E125" s="212">
        <v>49996</v>
      </c>
      <c r="F125" s="212">
        <v>49996</v>
      </c>
      <c r="G125" s="212">
        <f t="shared" si="82"/>
        <v>152308</v>
      </c>
      <c r="H125" s="178"/>
      <c r="I125" s="636" t="s">
        <v>1411</v>
      </c>
      <c r="J125" s="2" t="b">
        <f t="shared" si="55"/>
        <v>1</v>
      </c>
    </row>
    <row r="126" spans="1:10" ht="12.6">
      <c r="A126" s="206">
        <f t="shared" ref="A126" si="93">VALUE(MID(C126,11,4))</f>
        <v>6001</v>
      </c>
      <c r="B126" s="207">
        <f t="shared" ref="B126" si="94">VALUE(MID(C126,16,4))</f>
        <v>2152</v>
      </c>
      <c r="C126" s="629" t="s">
        <v>1900</v>
      </c>
      <c r="D126" s="212">
        <v>0</v>
      </c>
      <c r="E126" s="212">
        <v>49996</v>
      </c>
      <c r="F126" s="212">
        <v>49996</v>
      </c>
      <c r="G126" s="212">
        <f t="shared" si="82"/>
        <v>49996</v>
      </c>
      <c r="H126" s="178"/>
      <c r="I126" s="636" t="s">
        <v>1900</v>
      </c>
      <c r="J126" s="2" t="b">
        <f t="shared" si="55"/>
        <v>1</v>
      </c>
    </row>
    <row r="127" spans="1:10" ht="12.6">
      <c r="A127" s="206">
        <f t="shared" si="83"/>
        <v>6001</v>
      </c>
      <c r="B127" s="207">
        <f t="shared" si="84"/>
        <v>3611</v>
      </c>
      <c r="C127" s="629" t="s">
        <v>1412</v>
      </c>
      <c r="D127" s="212">
        <v>102312</v>
      </c>
      <c r="E127" s="212">
        <v>0</v>
      </c>
      <c r="F127" s="212">
        <v>0</v>
      </c>
      <c r="G127" s="212">
        <f t="shared" si="82"/>
        <v>102312</v>
      </c>
      <c r="H127" s="178"/>
      <c r="I127" s="636" t="s">
        <v>1412</v>
      </c>
      <c r="J127" s="2" t="b">
        <f t="shared" si="55"/>
        <v>1</v>
      </c>
    </row>
    <row r="128" spans="1:10" ht="12.6">
      <c r="A128" s="206">
        <f t="shared" si="83"/>
        <v>6002</v>
      </c>
      <c r="B128" s="207">
        <f t="shared" si="84"/>
        <v>0</v>
      </c>
      <c r="C128" s="663" t="s">
        <v>1413</v>
      </c>
      <c r="D128" s="212">
        <v>7000</v>
      </c>
      <c r="E128" s="212">
        <v>0</v>
      </c>
      <c r="F128" s="212">
        <v>0</v>
      </c>
      <c r="G128" s="212">
        <f t="shared" si="82"/>
        <v>7000</v>
      </c>
      <c r="H128" s="178"/>
      <c r="I128" s="636" t="s">
        <v>1413</v>
      </c>
      <c r="J128" s="2" t="b">
        <f t="shared" si="55"/>
        <v>1</v>
      </c>
    </row>
    <row r="129" spans="1:10" ht="12.6">
      <c r="A129" s="206">
        <f t="shared" si="83"/>
        <v>6002</v>
      </c>
      <c r="B129" s="207">
        <f t="shared" si="84"/>
        <v>3341</v>
      </c>
      <c r="C129" s="629" t="s">
        <v>1711</v>
      </c>
      <c r="D129" s="212">
        <v>0</v>
      </c>
      <c r="E129" s="212">
        <v>0</v>
      </c>
      <c r="F129" s="212">
        <v>0</v>
      </c>
      <c r="G129" s="212">
        <f t="shared" si="82"/>
        <v>0</v>
      </c>
      <c r="H129" s="178"/>
      <c r="I129" s="636" t="s">
        <v>1711</v>
      </c>
      <c r="J129" s="2" t="b">
        <f t="shared" si="55"/>
        <v>1</v>
      </c>
    </row>
    <row r="130" spans="1:10" ht="12.6">
      <c r="A130" s="206">
        <f t="shared" ref="A130" si="95">VALUE(MID(C130,11,4))</f>
        <v>6002</v>
      </c>
      <c r="B130" s="207">
        <f t="shared" ref="B130" si="96">VALUE(MID(C130,16,4))</f>
        <v>3391</v>
      </c>
      <c r="C130" s="629" t="s">
        <v>1882</v>
      </c>
      <c r="D130" s="212">
        <v>7000</v>
      </c>
      <c r="E130" s="212">
        <v>0</v>
      </c>
      <c r="F130" s="212">
        <v>0</v>
      </c>
      <c r="G130" s="212">
        <f t="shared" si="82"/>
        <v>7000</v>
      </c>
      <c r="H130" s="178"/>
      <c r="I130" s="636" t="s">
        <v>1882</v>
      </c>
      <c r="J130" s="2" t="b">
        <f t="shared" si="55"/>
        <v>1</v>
      </c>
    </row>
    <row r="131" spans="1:10" ht="12.6">
      <c r="A131" s="206">
        <f t="shared" ref="A131:A132" si="97">VALUE(MID(C131,11,4))</f>
        <v>6003</v>
      </c>
      <c r="B131" s="207">
        <f t="shared" ref="B131:B132" si="98">VALUE(MID(C131,16,4))</f>
        <v>0</v>
      </c>
      <c r="C131" s="663" t="s">
        <v>1712</v>
      </c>
      <c r="D131" s="212">
        <v>23200</v>
      </c>
      <c r="E131" s="212">
        <v>43349.9</v>
      </c>
      <c r="F131" s="212">
        <v>43349.9</v>
      </c>
      <c r="G131" s="212">
        <f t="shared" si="82"/>
        <v>66549.899999999994</v>
      </c>
      <c r="H131" s="178"/>
      <c r="I131" s="636" t="s">
        <v>1712</v>
      </c>
      <c r="J131" s="2" t="b">
        <f t="shared" ref="J131:J159" si="99">I131=C131</f>
        <v>1</v>
      </c>
    </row>
    <row r="132" spans="1:10" ht="12.6">
      <c r="A132" s="206">
        <f t="shared" si="97"/>
        <v>6003</v>
      </c>
      <c r="B132" s="207">
        <f t="shared" si="98"/>
        <v>3821</v>
      </c>
      <c r="C132" s="629" t="s">
        <v>1772</v>
      </c>
      <c r="D132" s="212">
        <v>23200</v>
      </c>
      <c r="E132" s="212">
        <v>0</v>
      </c>
      <c r="F132" s="212">
        <v>0</v>
      </c>
      <c r="G132" s="212">
        <f t="shared" si="82"/>
        <v>23200</v>
      </c>
      <c r="H132" s="178"/>
      <c r="I132" s="636" t="s">
        <v>1772</v>
      </c>
      <c r="J132" s="2" t="b">
        <f t="shared" si="99"/>
        <v>1</v>
      </c>
    </row>
    <row r="133" spans="1:10" ht="12.6">
      <c r="A133" s="206">
        <f t="shared" si="83"/>
        <v>6003</v>
      </c>
      <c r="B133" s="207">
        <f t="shared" si="84"/>
        <v>4411</v>
      </c>
      <c r="C133" s="629" t="s">
        <v>1713</v>
      </c>
      <c r="D133" s="212">
        <v>0</v>
      </c>
      <c r="E133" s="212">
        <v>43349.9</v>
      </c>
      <c r="F133" s="212">
        <v>43349.9</v>
      </c>
      <c r="G133" s="212">
        <f t="shared" si="82"/>
        <v>43349.9</v>
      </c>
      <c r="H133" s="178"/>
      <c r="I133" s="636" t="s">
        <v>1713</v>
      </c>
      <c r="J133" s="2" t="b">
        <f t="shared" si="99"/>
        <v>1</v>
      </c>
    </row>
    <row r="134" spans="1:10" ht="12.6">
      <c r="A134" s="206">
        <f t="shared" ref="A134:A138" si="100">VALUE(MID(C134,11,4))</f>
        <v>6004</v>
      </c>
      <c r="B134" s="207">
        <f t="shared" ref="B134:B138" si="101">VALUE(MID(C134,16,4))</f>
        <v>0</v>
      </c>
      <c r="C134" s="663" t="s">
        <v>1714</v>
      </c>
      <c r="D134" s="212">
        <v>74818.399999999994</v>
      </c>
      <c r="E134" s="212">
        <v>245848.66</v>
      </c>
      <c r="F134" s="212">
        <v>245848.66</v>
      </c>
      <c r="G134" s="212">
        <f t="shared" si="82"/>
        <v>320667.06</v>
      </c>
      <c r="H134" s="178"/>
      <c r="I134" s="636" t="s">
        <v>1714</v>
      </c>
      <c r="J134" s="2" t="b">
        <f t="shared" si="99"/>
        <v>1</v>
      </c>
    </row>
    <row r="135" spans="1:10" ht="12.6">
      <c r="A135" s="206">
        <f t="shared" si="100"/>
        <v>6004</v>
      </c>
      <c r="B135" s="207">
        <f t="shared" si="101"/>
        <v>3351</v>
      </c>
      <c r="C135" s="629" t="s">
        <v>1715</v>
      </c>
      <c r="D135" s="212">
        <v>48672</v>
      </c>
      <c r="E135" s="212">
        <v>0</v>
      </c>
      <c r="F135" s="212">
        <v>0</v>
      </c>
      <c r="G135" s="212">
        <f t="shared" si="82"/>
        <v>48672</v>
      </c>
      <c r="H135" s="178"/>
      <c r="I135" s="636" t="s">
        <v>1715</v>
      </c>
      <c r="J135" s="2" t="b">
        <f t="shared" si="99"/>
        <v>1</v>
      </c>
    </row>
    <row r="136" spans="1:10" ht="12.6">
      <c r="A136" s="206">
        <f t="shared" si="100"/>
        <v>6004</v>
      </c>
      <c r="B136" s="207">
        <f t="shared" si="101"/>
        <v>3362</v>
      </c>
      <c r="C136" s="629" t="s">
        <v>1716</v>
      </c>
      <c r="D136" s="212">
        <v>26146.400000000001</v>
      </c>
      <c r="E136" s="212">
        <v>245848.66</v>
      </c>
      <c r="F136" s="212">
        <v>245848.66</v>
      </c>
      <c r="G136" s="212">
        <f t="shared" si="82"/>
        <v>271995.06</v>
      </c>
      <c r="H136" s="178"/>
      <c r="I136" s="636" t="s">
        <v>1716</v>
      </c>
      <c r="J136" s="2" t="b">
        <f t="shared" si="99"/>
        <v>1</v>
      </c>
    </row>
    <row r="137" spans="1:10" ht="12.6">
      <c r="A137" s="206">
        <f t="shared" si="100"/>
        <v>6005</v>
      </c>
      <c r="B137" s="207">
        <f t="shared" si="101"/>
        <v>0</v>
      </c>
      <c r="C137" s="663" t="s">
        <v>1717</v>
      </c>
      <c r="D137" s="212">
        <v>177929.03</v>
      </c>
      <c r="E137" s="212">
        <v>18000</v>
      </c>
      <c r="F137" s="212">
        <v>18000</v>
      </c>
      <c r="G137" s="212">
        <f t="shared" si="82"/>
        <v>195929.03</v>
      </c>
      <c r="H137" s="178"/>
      <c r="I137" s="636" t="s">
        <v>1717</v>
      </c>
      <c r="J137" s="2" t="b">
        <f t="shared" si="99"/>
        <v>1</v>
      </c>
    </row>
    <row r="138" spans="1:10" ht="12.6">
      <c r="A138" s="206">
        <f t="shared" si="100"/>
        <v>6005</v>
      </c>
      <c r="B138" s="207">
        <f t="shared" si="101"/>
        <v>3341</v>
      </c>
      <c r="C138" s="629" t="s">
        <v>1718</v>
      </c>
      <c r="D138" s="212">
        <v>103399.03</v>
      </c>
      <c r="E138" s="212">
        <v>10000</v>
      </c>
      <c r="F138" s="212">
        <v>10000</v>
      </c>
      <c r="G138" s="212">
        <f t="shared" si="82"/>
        <v>113399.03</v>
      </c>
      <c r="H138" s="178"/>
      <c r="I138" s="636" t="s">
        <v>1718</v>
      </c>
      <c r="J138" s="2" t="b">
        <f t="shared" si="99"/>
        <v>1</v>
      </c>
    </row>
    <row r="139" spans="1:10" ht="12.6">
      <c r="A139" s="206">
        <f t="shared" ref="A139:A140" si="102">VALUE(MID(C139,11,4))</f>
        <v>6005</v>
      </c>
      <c r="B139" s="207">
        <f t="shared" ref="B139:B140" si="103">VALUE(MID(C139,16,4))</f>
        <v>3351</v>
      </c>
      <c r="C139" s="629" t="s">
        <v>1414</v>
      </c>
      <c r="D139" s="212">
        <v>0</v>
      </c>
      <c r="E139" s="212">
        <v>0</v>
      </c>
      <c r="F139" s="212">
        <v>0</v>
      </c>
      <c r="G139" s="212">
        <f t="shared" si="82"/>
        <v>0</v>
      </c>
      <c r="H139" s="178"/>
      <c r="I139" s="636" t="s">
        <v>1414</v>
      </c>
      <c r="J139" s="2" t="b">
        <f t="shared" si="99"/>
        <v>1</v>
      </c>
    </row>
    <row r="140" spans="1:10" ht="12.6">
      <c r="A140" s="206">
        <f t="shared" si="102"/>
        <v>6005</v>
      </c>
      <c r="B140" s="207">
        <f t="shared" si="103"/>
        <v>3362</v>
      </c>
      <c r="C140" s="629" t="s">
        <v>1415</v>
      </c>
      <c r="D140" s="212">
        <v>24360</v>
      </c>
      <c r="E140" s="212">
        <v>8000</v>
      </c>
      <c r="F140" s="212">
        <v>8000</v>
      </c>
      <c r="G140" s="212">
        <f t="shared" si="82"/>
        <v>32360</v>
      </c>
      <c r="H140" s="178"/>
      <c r="I140" s="636" t="s">
        <v>1415</v>
      </c>
      <c r="J140" s="2" t="b">
        <f t="shared" si="99"/>
        <v>1</v>
      </c>
    </row>
    <row r="141" spans="1:10" ht="12.6">
      <c r="A141" s="206">
        <f t="shared" ref="A141" si="104">VALUE(MID(C141,11,4))</f>
        <v>6005</v>
      </c>
      <c r="B141" s="207">
        <f t="shared" ref="B141" si="105">VALUE(MID(C141,16,4))</f>
        <v>3391</v>
      </c>
      <c r="C141" s="629" t="s">
        <v>1773</v>
      </c>
      <c r="D141" s="212">
        <v>12800</v>
      </c>
      <c r="E141" s="212">
        <v>0</v>
      </c>
      <c r="F141" s="212">
        <v>0</v>
      </c>
      <c r="G141" s="212">
        <f t="shared" si="82"/>
        <v>12800</v>
      </c>
      <c r="H141" s="178"/>
      <c r="I141" s="636" t="s">
        <v>1773</v>
      </c>
      <c r="J141" s="2" t="b">
        <f t="shared" si="99"/>
        <v>1</v>
      </c>
    </row>
    <row r="142" spans="1:10" ht="12.6">
      <c r="A142" s="206">
        <f t="shared" ref="A142" si="106">VALUE(MID(C142,11,4))</f>
        <v>6005</v>
      </c>
      <c r="B142" s="207">
        <f t="shared" ref="B142" si="107">VALUE(MID(C142,16,4))</f>
        <v>3831</v>
      </c>
      <c r="C142" s="629" t="s">
        <v>1796</v>
      </c>
      <c r="D142" s="212">
        <v>37370</v>
      </c>
      <c r="E142" s="212">
        <v>0</v>
      </c>
      <c r="F142" s="212">
        <v>0</v>
      </c>
      <c r="G142" s="212">
        <f t="shared" si="82"/>
        <v>37370</v>
      </c>
      <c r="H142" s="178"/>
      <c r="I142" s="636" t="s">
        <v>1796</v>
      </c>
      <c r="J142" s="2" t="b">
        <f t="shared" si="99"/>
        <v>1</v>
      </c>
    </row>
    <row r="143" spans="1:10" ht="12.6">
      <c r="A143" s="206">
        <f t="shared" ref="A143:A149" si="108">VALUE(MID(C143,11,4))</f>
        <v>0</v>
      </c>
      <c r="B143" s="207">
        <f t="shared" ref="B143:B149" si="109">VALUE(MID(C143,16,4))</f>
        <v>0</v>
      </c>
      <c r="C143" s="660" t="s">
        <v>1416</v>
      </c>
      <c r="D143" s="661">
        <v>1054146.6000000001</v>
      </c>
      <c r="E143" s="661">
        <v>429240.4</v>
      </c>
      <c r="F143" s="661">
        <v>429240.4</v>
      </c>
      <c r="G143" s="661">
        <f t="shared" si="82"/>
        <v>1483387</v>
      </c>
      <c r="H143" s="178"/>
      <c r="I143" s="636" t="s">
        <v>1416</v>
      </c>
      <c r="J143" s="2" t="b">
        <f t="shared" si="99"/>
        <v>1</v>
      </c>
    </row>
    <row r="144" spans="1:10" ht="12.6">
      <c r="A144" s="206">
        <f t="shared" si="108"/>
        <v>7001</v>
      </c>
      <c r="B144" s="207">
        <f t="shared" si="109"/>
        <v>0</v>
      </c>
      <c r="C144" s="663" t="s">
        <v>1417</v>
      </c>
      <c r="D144" s="212">
        <v>130000</v>
      </c>
      <c r="E144" s="212">
        <v>56000</v>
      </c>
      <c r="F144" s="212">
        <v>56000</v>
      </c>
      <c r="G144" s="212">
        <f t="shared" si="82"/>
        <v>186000</v>
      </c>
      <c r="H144" s="178"/>
      <c r="I144" s="636" t="s">
        <v>1417</v>
      </c>
      <c r="J144" s="2" t="b">
        <f t="shared" si="99"/>
        <v>1</v>
      </c>
    </row>
    <row r="145" spans="1:10" ht="12.6">
      <c r="A145" s="206">
        <f t="shared" ref="A145" si="110">VALUE(MID(C145,11,4))</f>
        <v>7001</v>
      </c>
      <c r="B145" s="207">
        <f t="shared" ref="B145" si="111">VALUE(MID(C145,16,4))</f>
        <v>3341</v>
      </c>
      <c r="C145" s="629" t="s">
        <v>1850</v>
      </c>
      <c r="D145" s="212">
        <v>100000</v>
      </c>
      <c r="E145" s="212">
        <v>0</v>
      </c>
      <c r="F145" s="212">
        <v>0</v>
      </c>
      <c r="G145" s="212">
        <f t="shared" si="82"/>
        <v>100000</v>
      </c>
      <c r="H145" s="178"/>
      <c r="I145" s="636" t="s">
        <v>1850</v>
      </c>
      <c r="J145" s="2" t="b">
        <f t="shared" si="99"/>
        <v>1</v>
      </c>
    </row>
    <row r="146" spans="1:10" ht="12.6">
      <c r="A146" s="206">
        <f t="shared" si="108"/>
        <v>7001</v>
      </c>
      <c r="B146" s="207">
        <f t="shared" si="109"/>
        <v>3362</v>
      </c>
      <c r="C146" s="629" t="s">
        <v>1504</v>
      </c>
      <c r="D146" s="212">
        <v>0</v>
      </c>
      <c r="E146" s="212">
        <v>56000</v>
      </c>
      <c r="F146" s="212">
        <v>56000</v>
      </c>
      <c r="G146" s="212">
        <f t="shared" si="82"/>
        <v>56000</v>
      </c>
      <c r="H146" s="178"/>
      <c r="I146" s="636" t="s">
        <v>1504</v>
      </c>
      <c r="J146" s="2" t="b">
        <f t="shared" si="99"/>
        <v>1</v>
      </c>
    </row>
    <row r="147" spans="1:10" ht="12.6">
      <c r="A147" s="206">
        <f t="shared" ref="A147" si="112">VALUE(MID(C147,11,4))</f>
        <v>7001</v>
      </c>
      <c r="B147" s="207">
        <f t="shared" ref="B147" si="113">VALUE(MID(C147,16,4))</f>
        <v>4411</v>
      </c>
      <c r="C147" s="629" t="s">
        <v>1514</v>
      </c>
      <c r="D147" s="212">
        <v>30000</v>
      </c>
      <c r="E147" s="212">
        <v>0</v>
      </c>
      <c r="F147" s="212">
        <v>0</v>
      </c>
      <c r="G147" s="212">
        <f t="shared" si="82"/>
        <v>30000</v>
      </c>
      <c r="H147" s="178"/>
      <c r="I147" s="636" t="s">
        <v>1514</v>
      </c>
      <c r="J147" s="2" t="b">
        <f t="shared" si="99"/>
        <v>1</v>
      </c>
    </row>
    <row r="148" spans="1:10" ht="12.6">
      <c r="A148" s="206">
        <f t="shared" si="108"/>
        <v>7002</v>
      </c>
      <c r="B148" s="207">
        <f t="shared" si="109"/>
        <v>0</v>
      </c>
      <c r="C148" s="663" t="s">
        <v>1418</v>
      </c>
      <c r="D148" s="212">
        <v>377232</v>
      </c>
      <c r="E148" s="212">
        <v>45312</v>
      </c>
      <c r="F148" s="212">
        <v>45312</v>
      </c>
      <c r="G148" s="212">
        <f t="shared" si="82"/>
        <v>422544</v>
      </c>
      <c r="H148" s="178"/>
      <c r="I148" s="636" t="s">
        <v>1418</v>
      </c>
      <c r="J148" s="2" t="b">
        <f t="shared" si="99"/>
        <v>1</v>
      </c>
    </row>
    <row r="149" spans="1:10" ht="12.6">
      <c r="A149" s="206">
        <f t="shared" si="108"/>
        <v>7002</v>
      </c>
      <c r="B149" s="207">
        <f t="shared" si="109"/>
        <v>3391</v>
      </c>
      <c r="C149" s="629" t="s">
        <v>1419</v>
      </c>
      <c r="D149" s="212">
        <v>377232</v>
      </c>
      <c r="E149" s="212">
        <v>15312</v>
      </c>
      <c r="F149" s="212">
        <v>15312</v>
      </c>
      <c r="G149" s="212">
        <f t="shared" si="82"/>
        <v>392544</v>
      </c>
      <c r="H149" s="178"/>
      <c r="I149" s="636" t="s">
        <v>1419</v>
      </c>
      <c r="J149" s="2" t="b">
        <f t="shared" si="99"/>
        <v>1</v>
      </c>
    </row>
    <row r="150" spans="1:10" ht="12.6">
      <c r="A150" s="206">
        <f t="shared" ref="A150" si="114">VALUE(MID(C150,11,4))</f>
        <v>7002</v>
      </c>
      <c r="B150" s="207">
        <f t="shared" ref="B150" si="115">VALUE(MID(C150,16,4))</f>
        <v>4411</v>
      </c>
      <c r="C150" s="629" t="s">
        <v>1719</v>
      </c>
      <c r="D150" s="212">
        <v>0</v>
      </c>
      <c r="E150" s="212">
        <v>30000</v>
      </c>
      <c r="F150" s="212">
        <v>30000</v>
      </c>
      <c r="G150" s="212">
        <f t="shared" si="82"/>
        <v>30000</v>
      </c>
      <c r="H150" s="178"/>
      <c r="I150" s="636" t="s">
        <v>1719</v>
      </c>
      <c r="J150" s="2" t="b">
        <f t="shared" si="99"/>
        <v>1</v>
      </c>
    </row>
    <row r="151" spans="1:10" ht="12.6">
      <c r="A151" s="206">
        <f t="shared" ref="A151:A159" si="116">VALUE(MID(C151,11,4))</f>
        <v>7003</v>
      </c>
      <c r="B151" s="207">
        <f t="shared" ref="B151:B159" si="117">VALUE(MID(C151,16,4))</f>
        <v>0</v>
      </c>
      <c r="C151" s="663" t="s">
        <v>1420</v>
      </c>
      <c r="D151" s="212">
        <v>546914.6</v>
      </c>
      <c r="E151" s="212">
        <v>327928.40000000002</v>
      </c>
      <c r="F151" s="212">
        <v>327928.40000000002</v>
      </c>
      <c r="G151" s="212">
        <f t="shared" si="82"/>
        <v>874843</v>
      </c>
      <c r="H151" s="178"/>
      <c r="I151" s="636" t="s">
        <v>1420</v>
      </c>
      <c r="J151" s="2" t="b">
        <f t="shared" si="99"/>
        <v>1</v>
      </c>
    </row>
    <row r="152" spans="1:10" ht="12.6">
      <c r="A152" s="206">
        <f t="shared" si="116"/>
        <v>7003</v>
      </c>
      <c r="B152" s="207">
        <f t="shared" si="117"/>
        <v>3362</v>
      </c>
      <c r="C152" s="629" t="s">
        <v>1720</v>
      </c>
      <c r="D152" s="212">
        <v>122496</v>
      </c>
      <c r="E152" s="212">
        <v>0</v>
      </c>
      <c r="F152" s="212">
        <v>0</v>
      </c>
      <c r="G152" s="212">
        <f t="shared" si="82"/>
        <v>122496</v>
      </c>
      <c r="H152" s="178"/>
      <c r="I152" s="636" t="s">
        <v>1720</v>
      </c>
      <c r="J152" s="2" t="b">
        <f t="shared" si="99"/>
        <v>1</v>
      </c>
    </row>
    <row r="153" spans="1:10" ht="12.6">
      <c r="A153" s="206">
        <f t="shared" ref="A153:A154" si="118">VALUE(MID(C153,11,4))</f>
        <v>7003</v>
      </c>
      <c r="B153" s="207">
        <f t="shared" ref="B153:B154" si="119">VALUE(MID(C153,16,4))</f>
        <v>3391</v>
      </c>
      <c r="C153" s="629" t="s">
        <v>1721</v>
      </c>
      <c r="D153" s="212">
        <v>0</v>
      </c>
      <c r="E153" s="212">
        <v>0</v>
      </c>
      <c r="F153" s="212">
        <v>0</v>
      </c>
      <c r="G153" s="212">
        <f t="shared" si="82"/>
        <v>0</v>
      </c>
      <c r="H153" s="178"/>
      <c r="I153" s="636" t="s">
        <v>1721</v>
      </c>
      <c r="J153" s="2" t="b">
        <f t="shared" si="99"/>
        <v>1</v>
      </c>
    </row>
    <row r="154" spans="1:10" ht="12.6">
      <c r="A154" s="206">
        <f t="shared" si="118"/>
        <v>7003</v>
      </c>
      <c r="B154" s="207">
        <f t="shared" si="119"/>
        <v>3831</v>
      </c>
      <c r="C154" s="629" t="s">
        <v>1421</v>
      </c>
      <c r="D154" s="212">
        <v>424418.6</v>
      </c>
      <c r="E154" s="212">
        <v>327928.40000000002</v>
      </c>
      <c r="F154" s="212">
        <v>327928.40000000002</v>
      </c>
      <c r="G154" s="212">
        <f t="shared" si="82"/>
        <v>752347</v>
      </c>
      <c r="H154" s="178"/>
      <c r="I154" s="636" t="s">
        <v>1421</v>
      </c>
      <c r="J154" s="2" t="b">
        <f t="shared" si="99"/>
        <v>1</v>
      </c>
    </row>
    <row r="155" spans="1:10" ht="12.6">
      <c r="A155" s="206">
        <f t="shared" si="116"/>
        <v>0</v>
      </c>
      <c r="B155" s="207">
        <f t="shared" si="117"/>
        <v>0</v>
      </c>
      <c r="C155" s="660" t="s">
        <v>225</v>
      </c>
      <c r="D155" s="661">
        <v>0</v>
      </c>
      <c r="E155" s="661">
        <v>886530</v>
      </c>
      <c r="F155" s="661">
        <v>886530</v>
      </c>
      <c r="G155" s="661">
        <f t="shared" si="82"/>
        <v>886530</v>
      </c>
      <c r="H155" s="178"/>
      <c r="I155" s="636" t="s">
        <v>225</v>
      </c>
      <c r="J155" s="2" t="b">
        <f t="shared" si="99"/>
        <v>1</v>
      </c>
    </row>
    <row r="156" spans="1:10" ht="12.6">
      <c r="A156" s="206">
        <f t="shared" si="116"/>
        <v>8001</v>
      </c>
      <c r="B156" s="207">
        <f t="shared" si="117"/>
        <v>0</v>
      </c>
      <c r="C156" s="663" t="s">
        <v>226</v>
      </c>
      <c r="D156" s="212">
        <v>0</v>
      </c>
      <c r="E156" s="212">
        <v>886530</v>
      </c>
      <c r="F156" s="212">
        <v>886530</v>
      </c>
      <c r="G156" s="212">
        <f t="shared" si="82"/>
        <v>886530</v>
      </c>
      <c r="H156" s="178"/>
      <c r="I156" s="636" t="s">
        <v>226</v>
      </c>
      <c r="J156" s="2" t="b">
        <f t="shared" si="99"/>
        <v>1</v>
      </c>
    </row>
    <row r="157" spans="1:10" ht="12.6">
      <c r="A157" s="206">
        <f t="shared" si="116"/>
        <v>8001</v>
      </c>
      <c r="B157" s="207">
        <f t="shared" si="117"/>
        <v>3362</v>
      </c>
      <c r="C157" s="629" t="s">
        <v>1722</v>
      </c>
      <c r="D157" s="212">
        <v>0</v>
      </c>
      <c r="E157" s="212">
        <v>0</v>
      </c>
      <c r="F157" s="212">
        <v>0</v>
      </c>
      <c r="G157" s="212">
        <f t="shared" si="82"/>
        <v>0</v>
      </c>
      <c r="H157" s="178"/>
      <c r="I157" s="636" t="s">
        <v>1722</v>
      </c>
      <c r="J157" s="2" t="b">
        <f t="shared" si="99"/>
        <v>1</v>
      </c>
    </row>
    <row r="158" spans="1:10" ht="12.6">
      <c r="A158" s="206">
        <f t="shared" si="116"/>
        <v>8001</v>
      </c>
      <c r="B158" s="207">
        <f t="shared" si="117"/>
        <v>3831</v>
      </c>
      <c r="C158" s="629" t="s">
        <v>227</v>
      </c>
      <c r="D158" s="212">
        <v>0</v>
      </c>
      <c r="E158" s="212">
        <v>16530</v>
      </c>
      <c r="F158" s="212">
        <v>16530</v>
      </c>
      <c r="G158" s="212">
        <f t="shared" si="82"/>
        <v>16530</v>
      </c>
      <c r="H158" s="178"/>
      <c r="I158" s="636" t="s">
        <v>227</v>
      </c>
      <c r="J158" s="2" t="b">
        <f t="shared" si="99"/>
        <v>1</v>
      </c>
    </row>
    <row r="159" spans="1:10" ht="12.6">
      <c r="A159" s="206">
        <f t="shared" si="116"/>
        <v>8001</v>
      </c>
      <c r="B159" s="207">
        <f t="shared" si="117"/>
        <v>5911</v>
      </c>
      <c r="C159" s="629" t="s">
        <v>1723</v>
      </c>
      <c r="D159" s="212">
        <v>0</v>
      </c>
      <c r="E159" s="212">
        <v>870000</v>
      </c>
      <c r="F159" s="212">
        <v>870000</v>
      </c>
      <c r="G159" s="212">
        <f t="shared" si="82"/>
        <v>870000</v>
      </c>
      <c r="H159" s="178"/>
      <c r="I159" s="636" t="s">
        <v>1723</v>
      </c>
      <c r="J159" s="2" t="b">
        <f t="shared" si="99"/>
        <v>1</v>
      </c>
    </row>
    <row r="160" spans="1:10" ht="12.6">
      <c r="A160" s="206" t="e">
        <f>VALUE(MID(C160,11,4))</f>
        <v>#VALUE!</v>
      </c>
      <c r="B160" s="207" t="e">
        <f>VALUE(MID(C160,16,4))</f>
        <v>#VALUE!</v>
      </c>
      <c r="C160" s="662" t="s">
        <v>2</v>
      </c>
      <c r="D160" s="212">
        <v>110277469.58</v>
      </c>
      <c r="E160" s="212">
        <v>37884032.25</v>
      </c>
      <c r="F160" s="212">
        <v>37884032.25</v>
      </c>
      <c r="G160" s="212">
        <f>+D160+F160</f>
        <v>148161501.82999998</v>
      </c>
      <c r="H160" s="178"/>
      <c r="I160" s="636"/>
      <c r="J160" s="2"/>
    </row>
    <row r="161" spans="1:10">
      <c r="A161" s="155" t="e">
        <f t="shared" ref="A161:A170" si="120">VALUE(MID(C163,11,4))</f>
        <v>#VALUE!</v>
      </c>
      <c r="B161" s="153" t="e">
        <f t="shared" ref="B161:B170" si="121">VALUE(MID(C163,16,4))</f>
        <v>#VALUE!</v>
      </c>
      <c r="C161" s="641"/>
      <c r="D161" s="644"/>
      <c r="E161" s="644"/>
      <c r="F161" s="644"/>
      <c r="G161" s="644"/>
      <c r="H161" s="178"/>
      <c r="I161" s="636"/>
      <c r="J161" s="2"/>
    </row>
    <row r="162" spans="1:10">
      <c r="A162" s="155" t="e">
        <f t="shared" si="120"/>
        <v>#VALUE!</v>
      </c>
      <c r="B162" s="153" t="e">
        <f t="shared" si="121"/>
        <v>#VALUE!</v>
      </c>
      <c r="C162" s="641"/>
      <c r="D162" s="644"/>
      <c r="E162" s="644"/>
      <c r="F162" s="644"/>
      <c r="G162" s="644">
        <f>+'BC SIS'!G64</f>
        <v>148161501.83000001</v>
      </c>
      <c r="H162" s="178"/>
      <c r="I162" s="636"/>
      <c r="J162" s="2"/>
    </row>
    <row r="163" spans="1:10">
      <c r="A163" s="155" t="e">
        <f t="shared" si="120"/>
        <v>#VALUE!</v>
      </c>
      <c r="B163" s="153" t="e">
        <f t="shared" si="121"/>
        <v>#VALUE!</v>
      </c>
      <c r="C163" s="641"/>
      <c r="D163" s="644"/>
      <c r="E163" s="644"/>
      <c r="F163" s="644"/>
      <c r="G163" s="644">
        <f>+G160-G162</f>
        <v>0</v>
      </c>
      <c r="H163" s="178"/>
      <c r="I163" s="636"/>
      <c r="J163" s="2"/>
    </row>
    <row r="164" spans="1:10">
      <c r="A164" s="155" t="e">
        <f t="shared" si="120"/>
        <v>#VALUE!</v>
      </c>
      <c r="B164" s="153" t="e">
        <f t="shared" si="121"/>
        <v>#VALUE!</v>
      </c>
      <c r="C164" s="641"/>
      <c r="D164" s="644"/>
      <c r="E164" s="644"/>
      <c r="F164" s="644"/>
      <c r="G164" s="644"/>
      <c r="H164" s="178"/>
      <c r="I164" s="636"/>
      <c r="J164" s="2"/>
    </row>
    <row r="165" spans="1:10">
      <c r="A165" s="155" t="e">
        <f t="shared" si="120"/>
        <v>#VALUE!</v>
      </c>
      <c r="B165" s="153" t="e">
        <f t="shared" si="121"/>
        <v>#VALUE!</v>
      </c>
      <c r="C165" s="641"/>
      <c r="D165" s="644"/>
      <c r="E165" s="644"/>
      <c r="F165" s="644"/>
      <c r="G165" s="644"/>
      <c r="H165" s="178"/>
      <c r="I165" s="636"/>
      <c r="J165" s="2"/>
    </row>
    <row r="166" spans="1:10">
      <c r="A166" s="155" t="e">
        <f t="shared" si="120"/>
        <v>#VALUE!</v>
      </c>
      <c r="B166" s="153" t="e">
        <f t="shared" si="121"/>
        <v>#VALUE!</v>
      </c>
      <c r="C166" s="641"/>
      <c r="D166" s="644"/>
      <c r="E166" s="644"/>
      <c r="F166" s="644"/>
      <c r="G166" s="644"/>
      <c r="H166" s="178"/>
      <c r="I166" s="636"/>
      <c r="J166" s="2"/>
    </row>
    <row r="167" spans="1:10">
      <c r="A167" s="155" t="e">
        <f t="shared" si="120"/>
        <v>#VALUE!</v>
      </c>
      <c r="B167" s="153" t="e">
        <f t="shared" si="121"/>
        <v>#VALUE!</v>
      </c>
      <c r="C167" s="641"/>
      <c r="D167" s="644"/>
      <c r="E167" s="644"/>
      <c r="F167" s="644"/>
      <c r="G167" s="644"/>
      <c r="H167" s="178"/>
      <c r="I167" s="636"/>
      <c r="J167" s="2"/>
    </row>
    <row r="168" spans="1:10">
      <c r="A168" s="155" t="e">
        <f t="shared" si="120"/>
        <v>#VALUE!</v>
      </c>
      <c r="B168" s="153" t="e">
        <f t="shared" si="121"/>
        <v>#VALUE!</v>
      </c>
      <c r="C168" s="641"/>
      <c r="D168" s="644"/>
      <c r="E168" s="644"/>
      <c r="F168" s="644"/>
      <c r="G168" s="644"/>
      <c r="H168" s="178"/>
      <c r="I168" s="636"/>
      <c r="J168" s="2"/>
    </row>
    <row r="169" spans="1:10">
      <c r="A169" s="155" t="e">
        <f t="shared" si="120"/>
        <v>#VALUE!</v>
      </c>
      <c r="B169" s="153" t="e">
        <f t="shared" si="121"/>
        <v>#VALUE!</v>
      </c>
      <c r="C169" s="641"/>
      <c r="D169" s="644"/>
      <c r="E169" s="644"/>
      <c r="F169" s="644"/>
      <c r="G169" s="644"/>
      <c r="H169" s="178"/>
      <c r="I169" s="636"/>
      <c r="J169" s="2"/>
    </row>
    <row r="170" spans="1:10">
      <c r="A170" s="155" t="e">
        <f t="shared" si="120"/>
        <v>#VALUE!</v>
      </c>
      <c r="B170" s="153" t="e">
        <f t="shared" si="121"/>
        <v>#VALUE!</v>
      </c>
      <c r="C170" s="641"/>
      <c r="D170" s="644"/>
      <c r="E170" s="644"/>
      <c r="F170" s="644"/>
      <c r="G170" s="644"/>
      <c r="H170" s="178"/>
      <c r="I170" s="636"/>
      <c r="J170" s="2"/>
    </row>
    <row r="171" spans="1:10">
      <c r="A171" s="155" t="e">
        <f>VALUE(MID(D173,11,4))</f>
        <v>#VALUE!</v>
      </c>
      <c r="B171" s="153" t="e">
        <f>VALUE(MID(D173,16,4))</f>
        <v>#VALUE!</v>
      </c>
      <c r="C171" s="641"/>
      <c r="D171" s="644"/>
      <c r="E171" s="644"/>
      <c r="F171" s="644"/>
      <c r="G171" s="644"/>
      <c r="H171" s="178"/>
      <c r="I171" s="636"/>
      <c r="J171" s="2"/>
    </row>
    <row r="172" spans="1:10">
      <c r="A172" s="155" t="e">
        <f>VALUE(MID(D174,11,4))</f>
        <v>#VALUE!</v>
      </c>
      <c r="B172" s="153" t="e">
        <f>VALUE(MID(D174,16,4))</f>
        <v>#VALUE!</v>
      </c>
      <c r="C172" s="641"/>
      <c r="D172" s="644"/>
      <c r="E172" s="644"/>
      <c r="F172" s="644"/>
      <c r="G172" s="644"/>
      <c r="H172" s="178"/>
      <c r="I172" s="636"/>
      <c r="J172" s="2"/>
    </row>
    <row r="173" spans="1:10">
      <c r="A173" s="155" t="e">
        <f>VALUE(MID(D175,11,4))</f>
        <v>#VALUE!</v>
      </c>
      <c r="B173" s="153" t="e">
        <f>VALUE(MID(D175,16,4))</f>
        <v>#VALUE!</v>
      </c>
      <c r="C173" s="641"/>
      <c r="D173" s="644"/>
      <c r="E173" s="644"/>
      <c r="F173" s="644"/>
      <c r="G173" s="644"/>
      <c r="H173" s="178"/>
      <c r="I173" s="636"/>
      <c r="J173" s="2"/>
    </row>
    <row r="174" spans="1:10">
      <c r="A174" s="155" t="e">
        <f>VALUE(MID(C176,11,4))</f>
        <v>#VALUE!</v>
      </c>
      <c r="B174" s="153" t="e">
        <f>VALUE(MID(C176,16,4))</f>
        <v>#VALUE!</v>
      </c>
      <c r="C174" s="641"/>
      <c r="D174" s="644"/>
      <c r="E174" s="644"/>
      <c r="F174" s="644"/>
      <c r="G174" s="644"/>
      <c r="H174" s="178"/>
      <c r="I174" s="636"/>
      <c r="J174" s="2"/>
    </row>
    <row r="175" spans="1:10">
      <c r="A175" s="155" t="e">
        <f>VALUE(MID(C177,11,4))</f>
        <v>#VALUE!</v>
      </c>
      <c r="B175" s="153" t="e">
        <f>VALUE(MID(C177,16,4))</f>
        <v>#VALUE!</v>
      </c>
      <c r="C175" s="641"/>
      <c r="D175" s="644"/>
      <c r="E175" s="644"/>
      <c r="F175" s="644"/>
      <c r="G175" s="644"/>
      <c r="H175" s="178"/>
      <c r="I175" s="636"/>
      <c r="J175" s="2"/>
    </row>
    <row r="176" spans="1:10">
      <c r="C176" s="641"/>
      <c r="D176" s="644"/>
      <c r="E176" s="644"/>
      <c r="F176" s="644"/>
      <c r="G176" s="644"/>
      <c r="H176" s="178"/>
      <c r="I176" s="636"/>
      <c r="J176" s="2"/>
    </row>
    <row r="177" spans="3:10">
      <c r="C177" s="641"/>
      <c r="D177" s="644"/>
      <c r="E177" s="644"/>
      <c r="F177" s="644"/>
      <c r="G177" s="644"/>
      <c r="H177" s="178"/>
      <c r="I177" s="636"/>
      <c r="J177" s="2"/>
    </row>
    <row r="178" spans="3:10">
      <c r="C178" s="645"/>
      <c r="D178" s="646"/>
      <c r="E178" s="646"/>
      <c r="F178" s="646"/>
      <c r="G178" s="646"/>
      <c r="H178" s="178"/>
      <c r="I178" s="636"/>
      <c r="J178" s="2"/>
    </row>
    <row r="179" spans="3:10">
      <c r="C179" s="645"/>
      <c r="D179" s="646"/>
      <c r="E179" s="646"/>
      <c r="F179" s="646"/>
      <c r="G179" s="646"/>
      <c r="H179" s="178"/>
      <c r="I179" s="636"/>
      <c r="J179" s="2"/>
    </row>
    <row r="180" spans="3:10">
      <c r="H180" s="178"/>
      <c r="I180" s="636"/>
      <c r="J180" s="2"/>
    </row>
    <row r="181" spans="3:10">
      <c r="H181" s="178"/>
      <c r="I181" s="636"/>
      <c r="J181" s="2"/>
    </row>
    <row r="182" spans="3:10">
      <c r="H182" s="178"/>
      <c r="I182" s="636"/>
      <c r="J182" s="2"/>
    </row>
    <row r="183" spans="3:10">
      <c r="H183" s="178"/>
      <c r="I183" s="636"/>
      <c r="J183" s="2"/>
    </row>
    <row r="184" spans="3:10">
      <c r="H184" s="178"/>
      <c r="I184" s="636"/>
      <c r="J184" s="2"/>
    </row>
    <row r="185" spans="3:10">
      <c r="H185" s="178"/>
      <c r="I185" s="636"/>
      <c r="J185" s="2"/>
    </row>
    <row r="186" spans="3:10">
      <c r="H186" s="178"/>
      <c r="I186" s="636"/>
      <c r="J186" s="2"/>
    </row>
    <row r="187" spans="3:10">
      <c r="H187" s="178"/>
      <c r="I187" s="636"/>
      <c r="J187" s="2"/>
    </row>
    <row r="188" spans="3:10">
      <c r="H188" s="178"/>
      <c r="I188" s="636"/>
      <c r="J188" s="2"/>
    </row>
    <row r="189" spans="3:10">
      <c r="H189" s="178"/>
      <c r="I189" s="636"/>
      <c r="J189" s="2"/>
    </row>
    <row r="190" spans="3:10">
      <c r="H190" s="178"/>
      <c r="I190" s="636"/>
      <c r="J190" s="2"/>
    </row>
    <row r="191" spans="3:10">
      <c r="H191" s="178"/>
      <c r="I191" s="636"/>
      <c r="J191" s="2"/>
    </row>
    <row r="192" spans="3:10">
      <c r="H192" s="178"/>
      <c r="I192" s="636"/>
      <c r="J192" s="2"/>
    </row>
    <row r="193" spans="8:10">
      <c r="H193" s="178"/>
      <c r="I193" s="636"/>
      <c r="J193" s="2"/>
    </row>
    <row r="194" spans="8:10">
      <c r="H194" s="178"/>
      <c r="I194" s="636"/>
      <c r="J194" s="2"/>
    </row>
    <row r="195" spans="8:10">
      <c r="H195" s="178"/>
      <c r="I195" s="636"/>
      <c r="J195" s="2"/>
    </row>
    <row r="196" spans="8:10">
      <c r="H196" s="178"/>
      <c r="I196" s="636"/>
      <c r="J196" s="2"/>
    </row>
    <row r="197" spans="8:10">
      <c r="H197" s="178"/>
      <c r="I197" s="636"/>
      <c r="J197" s="2"/>
    </row>
    <row r="198" spans="8:10">
      <c r="H198" s="178"/>
      <c r="I198" s="636"/>
      <c r="J198" s="2"/>
    </row>
    <row r="199" spans="8:10">
      <c r="H199" s="178"/>
      <c r="I199" s="636"/>
      <c r="J199" s="2"/>
    </row>
    <row r="200" spans="8:10">
      <c r="H200" s="178"/>
      <c r="I200" s="636"/>
      <c r="J200" s="2"/>
    </row>
    <row r="201" spans="8:10">
      <c r="H201" s="178"/>
      <c r="I201" s="636"/>
      <c r="J201" s="2"/>
    </row>
    <row r="202" spans="8:10">
      <c r="H202" s="178"/>
      <c r="I202" s="636"/>
      <c r="J202" s="2"/>
    </row>
    <row r="203" spans="8:10">
      <c r="H203" s="178"/>
      <c r="J203" s="2"/>
    </row>
    <row r="204" spans="8:10">
      <c r="H204" s="178"/>
    </row>
    <row r="205" spans="8:10">
      <c r="H205" s="178"/>
    </row>
  </sheetData>
  <autoFilter ref="A1:G175"/>
  <printOptions horizontalCentered="1" gridLines="1" gridLinesSet="0"/>
  <pageMargins left="0.19685039370078741" right="0.19685039370078741" top="0.74803149606299213" bottom="0.31496062992125984" header="0.31496062992125984" footer="0.27559055118110237"/>
  <pageSetup scale="70" orientation="portrait" horizontalDpi="300" verticalDpi="300" r:id="rId1"/>
  <headerFooter alignWithMargins="0">
    <oddHeader xml:space="preserve">&amp;C INSTITUTO DE ACCESO A LA INFORMACION PUBLICA DEL D.F.
 LA MORENA #1151, COL CP 03020 MEXICO, D.F.
  RELACION POR CUENTA 
 AL 04 DE ENERO DE 2011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showGridLines="0" topLeftCell="B1" zoomScale="106" zoomScaleNormal="106" zoomScaleSheetLayoutView="106" workbookViewId="0">
      <pane ySplit="1" topLeftCell="A149" activePane="bottomLeft" state="frozen"/>
      <selection activeCell="Q58" sqref="Q58"/>
      <selection pane="bottomLeft" activeCell="D2" sqref="D2:G160"/>
    </sheetView>
  </sheetViews>
  <sheetFormatPr baseColWidth="10" defaultColWidth="9.1015625" defaultRowHeight="12.6"/>
  <cols>
    <col min="1" max="1" width="5.68359375" style="156" customWidth="1"/>
    <col min="2" max="2" width="6.5234375" style="154" customWidth="1"/>
    <col min="3" max="3" width="55.5234375" style="205" customWidth="1"/>
    <col min="4" max="6" width="11.41796875" style="131" customWidth="1"/>
    <col min="7" max="7" width="15" style="131" customWidth="1"/>
    <col min="8" max="8" width="12" style="174" customWidth="1"/>
    <col min="9" max="9" width="10.41796875" style="163" bestFit="1" customWidth="1"/>
    <col min="10" max="10" width="9.1015625" style="11"/>
    <col min="11" max="11" width="32.20703125" style="11" customWidth="1"/>
    <col min="12" max="12" width="10.1015625" style="11" bestFit="1" customWidth="1"/>
    <col min="13" max="16384" width="9.1015625" style="11"/>
  </cols>
  <sheetData>
    <row r="1" spans="1:12" ht="21.3">
      <c r="A1" s="155" t="s">
        <v>86</v>
      </c>
      <c r="B1" s="153" t="s">
        <v>87</v>
      </c>
      <c r="C1" s="202" t="s">
        <v>279</v>
      </c>
      <c r="D1" s="133" t="s">
        <v>89</v>
      </c>
      <c r="E1" s="133" t="s">
        <v>0</v>
      </c>
      <c r="F1" s="133" t="s">
        <v>1</v>
      </c>
      <c r="G1" s="135" t="s">
        <v>90</v>
      </c>
      <c r="I1" s="163" t="s">
        <v>733</v>
      </c>
    </row>
    <row r="2" spans="1:12">
      <c r="A2" s="206">
        <f>VALUE(MID(C2,11,4))</f>
        <v>0</v>
      </c>
      <c r="B2" s="207">
        <f>VALUE(MID(C2,16,4))</f>
        <v>0</v>
      </c>
      <c r="C2" s="214" t="s">
        <v>228</v>
      </c>
      <c r="D2" s="511">
        <v>110277469.58</v>
      </c>
      <c r="E2" s="511">
        <v>37884032.25</v>
      </c>
      <c r="F2" s="511">
        <v>0</v>
      </c>
      <c r="G2" s="511">
        <v>148161501.83000001</v>
      </c>
      <c r="H2" s="215">
        <f>+'P Ejer 826'!G2</f>
        <v>148161501.82999998</v>
      </c>
      <c r="I2" s="174">
        <f t="shared" ref="I2:I22" si="0">+G2-H2</f>
        <v>0</v>
      </c>
      <c r="J2" s="177"/>
      <c r="K2" s="1" t="s">
        <v>228</v>
      </c>
      <c r="L2" s="431" t="b">
        <f>C2=K2</f>
        <v>1</v>
      </c>
    </row>
    <row r="3" spans="1:12">
      <c r="A3" s="206">
        <f>VALUE(MID(C3,11,4))</f>
        <v>0</v>
      </c>
      <c r="B3" s="207">
        <f t="shared" ref="B3:B146" si="1">VALUE(MID(C3,16,4))</f>
        <v>0</v>
      </c>
      <c r="C3" s="214" t="s">
        <v>1422</v>
      </c>
      <c r="D3" s="511">
        <v>141789.29999999999</v>
      </c>
      <c r="E3" s="511">
        <v>566126.14</v>
      </c>
      <c r="F3" s="511">
        <v>0</v>
      </c>
      <c r="G3" s="511">
        <v>707915.44</v>
      </c>
      <c r="H3" s="215">
        <f>+'P Ejer 826'!G3</f>
        <v>707915.44</v>
      </c>
      <c r="I3" s="174">
        <f t="shared" si="0"/>
        <v>0</v>
      </c>
      <c r="J3" s="177"/>
      <c r="K3" s="1" t="s">
        <v>1422</v>
      </c>
      <c r="L3" s="431" t="b">
        <f t="shared" ref="L3:L66" si="2">C3=K3</f>
        <v>1</v>
      </c>
    </row>
    <row r="4" spans="1:12">
      <c r="A4" s="206">
        <f>VALUE(MID(C4,11,4))</f>
        <v>1001</v>
      </c>
      <c r="B4" s="207">
        <f t="shared" si="1"/>
        <v>0</v>
      </c>
      <c r="C4" s="214" t="s">
        <v>229</v>
      </c>
      <c r="D4" s="511">
        <v>141789.29999999999</v>
      </c>
      <c r="E4" s="511">
        <v>566126.14</v>
      </c>
      <c r="F4" s="511">
        <v>0</v>
      </c>
      <c r="G4" s="511">
        <v>707915.44</v>
      </c>
      <c r="H4" s="215">
        <f>+'P Ejer 826'!G4</f>
        <v>707915.44</v>
      </c>
      <c r="I4" s="174">
        <f t="shared" si="0"/>
        <v>0</v>
      </c>
      <c r="J4" s="177"/>
      <c r="K4" s="1" t="s">
        <v>229</v>
      </c>
      <c r="L4" s="431" t="b">
        <f t="shared" si="2"/>
        <v>1</v>
      </c>
    </row>
    <row r="5" spans="1:12">
      <c r="A5" s="206">
        <f>VALUE(MID(C5,11,4))</f>
        <v>1001</v>
      </c>
      <c r="B5" s="207">
        <f t="shared" ref="B5" si="3">VALUE(MID(C5,16,4))</f>
        <v>2111</v>
      </c>
      <c r="C5" s="214" t="s">
        <v>1724</v>
      </c>
      <c r="D5" s="511">
        <v>2956.5</v>
      </c>
      <c r="E5" s="511">
        <v>0</v>
      </c>
      <c r="F5" s="511">
        <v>0</v>
      </c>
      <c r="G5" s="511">
        <v>2956.5</v>
      </c>
      <c r="H5" s="215">
        <f>+'P Ejer 826'!G5</f>
        <v>2956.5</v>
      </c>
      <c r="I5" s="174">
        <f t="shared" si="0"/>
        <v>0</v>
      </c>
      <c r="J5" s="177"/>
      <c r="K5" s="1" t="s">
        <v>1724</v>
      </c>
      <c r="L5" s="431" t="b">
        <f t="shared" si="2"/>
        <v>1</v>
      </c>
    </row>
    <row r="6" spans="1:12">
      <c r="A6" s="206">
        <f>VALUE(MID(C6,11,4))</f>
        <v>1001</v>
      </c>
      <c r="B6" s="207">
        <f t="shared" ref="B6" si="4">VALUE(MID(C6,16,4))</f>
        <v>2151</v>
      </c>
      <c r="C6" s="214" t="s">
        <v>1725</v>
      </c>
      <c r="D6" s="511">
        <v>17717.5</v>
      </c>
      <c r="E6" s="511">
        <v>0</v>
      </c>
      <c r="F6" s="511">
        <v>0</v>
      </c>
      <c r="G6" s="511">
        <v>17717.5</v>
      </c>
      <c r="H6" s="215">
        <f>+'P Ejer 826'!G6</f>
        <v>17717.5</v>
      </c>
      <c r="I6" s="174">
        <f t="shared" si="0"/>
        <v>0</v>
      </c>
      <c r="J6" s="177"/>
      <c r="K6" s="1" t="s">
        <v>1725</v>
      </c>
      <c r="L6" s="431" t="b">
        <f t="shared" si="2"/>
        <v>1</v>
      </c>
    </row>
    <row r="7" spans="1:12">
      <c r="A7" s="206">
        <f t="shared" ref="A7:A159" si="5">VALUE(MID(C7,11,4))</f>
        <v>1001</v>
      </c>
      <c r="B7" s="207">
        <f t="shared" si="1"/>
        <v>3331</v>
      </c>
      <c r="C7" s="214" t="s">
        <v>1726</v>
      </c>
      <c r="D7" s="511">
        <v>0</v>
      </c>
      <c r="E7" s="511">
        <v>143952.94</v>
      </c>
      <c r="F7" s="511">
        <v>0</v>
      </c>
      <c r="G7" s="511">
        <v>143952.94</v>
      </c>
      <c r="H7" s="215">
        <f>+'P Ejer 826'!G7</f>
        <v>143952.94</v>
      </c>
      <c r="I7" s="174">
        <f t="shared" si="0"/>
        <v>0</v>
      </c>
      <c r="J7" s="177"/>
      <c r="K7" s="1" t="s">
        <v>1726</v>
      </c>
      <c r="L7" s="431" t="b">
        <f t="shared" si="2"/>
        <v>1</v>
      </c>
    </row>
    <row r="8" spans="1:12">
      <c r="A8" s="206">
        <f t="shared" ref="A8" si="6">VALUE(MID(C8,11,4))</f>
        <v>1001</v>
      </c>
      <c r="B8" s="207">
        <f t="shared" ref="B8" si="7">VALUE(MID(C8,16,4))</f>
        <v>3341</v>
      </c>
      <c r="C8" s="214" t="s">
        <v>893</v>
      </c>
      <c r="D8" s="511">
        <v>121115.3</v>
      </c>
      <c r="E8" s="511">
        <v>81666.8</v>
      </c>
      <c r="F8" s="511">
        <v>0</v>
      </c>
      <c r="G8" s="511">
        <v>202782.1</v>
      </c>
      <c r="H8" s="215">
        <f>+'P Ejer 826'!G8</f>
        <v>202782.1</v>
      </c>
      <c r="I8" s="174">
        <f t="shared" si="0"/>
        <v>0</v>
      </c>
      <c r="J8" s="177"/>
      <c r="K8" s="1" t="s">
        <v>893</v>
      </c>
      <c r="L8" s="431" t="b">
        <f t="shared" si="2"/>
        <v>1</v>
      </c>
    </row>
    <row r="9" spans="1:12">
      <c r="A9" s="206">
        <f t="shared" ref="A9" si="8">VALUE(MID(C9,11,4))</f>
        <v>1001</v>
      </c>
      <c r="B9" s="207">
        <f t="shared" ref="B9" si="9">VALUE(MID(C9,16,4))</f>
        <v>3362</v>
      </c>
      <c r="C9" s="214" t="s">
        <v>1505</v>
      </c>
      <c r="D9" s="511">
        <v>0</v>
      </c>
      <c r="E9" s="511">
        <v>340506.4</v>
      </c>
      <c r="F9" s="511">
        <v>0</v>
      </c>
      <c r="G9" s="511">
        <v>340506.4</v>
      </c>
      <c r="H9" s="215">
        <f>+'P Ejer 826'!G9</f>
        <v>340506.4</v>
      </c>
      <c r="I9" s="174">
        <f t="shared" si="0"/>
        <v>0</v>
      </c>
      <c r="J9" s="177"/>
      <c r="K9" s="1" t="s">
        <v>1505</v>
      </c>
      <c r="L9" s="431" t="b">
        <f t="shared" si="2"/>
        <v>1</v>
      </c>
    </row>
    <row r="10" spans="1:12">
      <c r="A10" s="206">
        <f t="shared" si="5"/>
        <v>0</v>
      </c>
      <c r="B10" s="207">
        <f t="shared" si="1"/>
        <v>0</v>
      </c>
      <c r="C10" s="214" t="s">
        <v>1168</v>
      </c>
      <c r="D10" s="511">
        <v>724709.03</v>
      </c>
      <c r="E10" s="511">
        <v>789758.97</v>
      </c>
      <c r="F10" s="511">
        <v>0</v>
      </c>
      <c r="G10" s="511">
        <v>1514468</v>
      </c>
      <c r="H10" s="215">
        <f>+'P Ejer 826'!G10</f>
        <v>1514468</v>
      </c>
      <c r="I10" s="174">
        <f t="shared" si="0"/>
        <v>0</v>
      </c>
      <c r="J10" s="177"/>
      <c r="K10" s="1" t="s">
        <v>1168</v>
      </c>
      <c r="L10" s="431" t="b">
        <f t="shared" si="2"/>
        <v>1</v>
      </c>
    </row>
    <row r="11" spans="1:12">
      <c r="A11" s="206">
        <f>VALUE(MID(C11,11,4))</f>
        <v>2001</v>
      </c>
      <c r="B11" s="207">
        <f>VALUE(MID(C11,16,4))</f>
        <v>0</v>
      </c>
      <c r="C11" s="214" t="s">
        <v>308</v>
      </c>
      <c r="D11" s="511">
        <v>150000.01999999999</v>
      </c>
      <c r="E11" s="511">
        <v>745099.89</v>
      </c>
      <c r="F11" s="511">
        <v>0</v>
      </c>
      <c r="G11" s="511">
        <v>895099.91</v>
      </c>
      <c r="H11" s="215">
        <f>+'P Ejer 826'!G11</f>
        <v>895099.91</v>
      </c>
      <c r="I11" s="174">
        <f t="shared" si="0"/>
        <v>0</v>
      </c>
      <c r="J11" s="177"/>
      <c r="K11" s="1" t="s">
        <v>308</v>
      </c>
      <c r="L11" s="431" t="b">
        <f t="shared" si="2"/>
        <v>1</v>
      </c>
    </row>
    <row r="12" spans="1:12">
      <c r="A12" s="206">
        <f>VALUE(MID(C12,11,4))</f>
        <v>2001</v>
      </c>
      <c r="B12" s="207">
        <f>VALUE(MID(C12,16,4))</f>
        <v>3341</v>
      </c>
      <c r="C12" s="214" t="s">
        <v>1883</v>
      </c>
      <c r="D12" s="511">
        <v>60000</v>
      </c>
      <c r="E12" s="511">
        <v>0</v>
      </c>
      <c r="F12" s="511">
        <v>0</v>
      </c>
      <c r="G12" s="511">
        <v>60000</v>
      </c>
      <c r="H12" s="215">
        <f>+'P Ejer 826'!G12</f>
        <v>60000</v>
      </c>
      <c r="I12" s="174">
        <f t="shared" ref="I12" si="10">+G12-H12</f>
        <v>0</v>
      </c>
      <c r="J12" s="177"/>
      <c r="K12" s="1" t="s">
        <v>1883</v>
      </c>
      <c r="L12" s="431" t="b">
        <f t="shared" si="2"/>
        <v>1</v>
      </c>
    </row>
    <row r="13" spans="1:12">
      <c r="A13" s="206">
        <f>VALUE(MID(C13,11,4))</f>
        <v>2001</v>
      </c>
      <c r="B13" s="207">
        <f>VALUE(MID(C13,16,4))</f>
        <v>3362</v>
      </c>
      <c r="C13" s="214" t="s">
        <v>1055</v>
      </c>
      <c r="D13" s="511">
        <v>0</v>
      </c>
      <c r="E13" s="511">
        <v>0</v>
      </c>
      <c r="F13" s="511">
        <v>0</v>
      </c>
      <c r="G13" s="511">
        <v>0</v>
      </c>
      <c r="H13" s="215">
        <f>+'P Ejer 826'!G13</f>
        <v>0</v>
      </c>
      <c r="I13" s="174">
        <f t="shared" si="0"/>
        <v>0</v>
      </c>
      <c r="J13" s="177"/>
      <c r="K13" s="1" t="s">
        <v>1055</v>
      </c>
      <c r="L13" s="431" t="b">
        <f t="shared" si="2"/>
        <v>1</v>
      </c>
    </row>
    <row r="14" spans="1:12">
      <c r="A14" s="206">
        <f t="shared" si="5"/>
        <v>2001</v>
      </c>
      <c r="B14" s="207">
        <f t="shared" si="1"/>
        <v>3611</v>
      </c>
      <c r="C14" s="214" t="s">
        <v>230</v>
      </c>
      <c r="D14" s="511">
        <v>0</v>
      </c>
      <c r="E14" s="511">
        <v>475600</v>
      </c>
      <c r="F14" s="511">
        <v>0</v>
      </c>
      <c r="G14" s="511">
        <v>475600</v>
      </c>
      <c r="H14" s="215">
        <f>+'P Ejer 826'!G14</f>
        <v>475600</v>
      </c>
      <c r="I14" s="174">
        <f t="shared" si="0"/>
        <v>0</v>
      </c>
      <c r="J14" s="177"/>
      <c r="K14" s="1" t="s">
        <v>230</v>
      </c>
      <c r="L14" s="431" t="b">
        <f t="shared" si="2"/>
        <v>1</v>
      </c>
    </row>
    <row r="15" spans="1:12">
      <c r="A15" s="206">
        <f t="shared" si="5"/>
        <v>2001</v>
      </c>
      <c r="B15" s="207">
        <f t="shared" si="1"/>
        <v>3661</v>
      </c>
      <c r="C15" s="214" t="s">
        <v>1423</v>
      </c>
      <c r="D15" s="511">
        <v>90000.02</v>
      </c>
      <c r="E15" s="511">
        <v>269499.89</v>
      </c>
      <c r="F15" s="511">
        <v>0</v>
      </c>
      <c r="G15" s="511">
        <v>359499.91</v>
      </c>
      <c r="H15" s="215">
        <f>+'P Ejer 826'!G15</f>
        <v>359499.91000000003</v>
      </c>
      <c r="I15" s="174">
        <f t="shared" si="0"/>
        <v>0</v>
      </c>
      <c r="J15" s="177"/>
      <c r="K15" s="1" t="s">
        <v>1423</v>
      </c>
      <c r="L15" s="431" t="b">
        <f t="shared" si="2"/>
        <v>1</v>
      </c>
    </row>
    <row r="16" spans="1:12">
      <c r="A16" s="206">
        <f t="shared" si="5"/>
        <v>2002</v>
      </c>
      <c r="B16" s="207">
        <f t="shared" si="1"/>
        <v>0</v>
      </c>
      <c r="C16" s="214" t="s">
        <v>1727</v>
      </c>
      <c r="D16" s="511">
        <v>196852</v>
      </c>
      <c r="E16" s="511">
        <v>8441.31</v>
      </c>
      <c r="F16" s="511">
        <v>0</v>
      </c>
      <c r="G16" s="511">
        <v>205293.31</v>
      </c>
      <c r="H16" s="215">
        <f>+'P Ejer 826'!G16</f>
        <v>205293.31</v>
      </c>
      <c r="I16" s="174">
        <f t="shared" si="0"/>
        <v>0</v>
      </c>
      <c r="J16" s="177"/>
      <c r="K16" s="1" t="s">
        <v>1727</v>
      </c>
      <c r="L16" s="431" t="b">
        <f t="shared" si="2"/>
        <v>1</v>
      </c>
    </row>
    <row r="17" spans="1:12">
      <c r="A17" s="206">
        <f t="shared" ref="A17:A22" si="11">VALUE(MID(C17,11,4))</f>
        <v>2002</v>
      </c>
      <c r="B17" s="207">
        <f t="shared" ref="B17:B22" si="12">VALUE(MID(C17,16,4))</f>
        <v>3362</v>
      </c>
      <c r="C17" s="214" t="s">
        <v>427</v>
      </c>
      <c r="D17" s="511">
        <v>196852</v>
      </c>
      <c r="E17" s="511">
        <v>0</v>
      </c>
      <c r="F17" s="511">
        <v>0</v>
      </c>
      <c r="G17" s="511">
        <v>196852</v>
      </c>
      <c r="H17" s="215">
        <f>+'P Ejer 826'!G17</f>
        <v>196852</v>
      </c>
      <c r="I17" s="174">
        <f t="shared" si="0"/>
        <v>0</v>
      </c>
      <c r="J17" s="177"/>
      <c r="K17" s="1" t="s">
        <v>427</v>
      </c>
      <c r="L17" s="431" t="b">
        <f t="shared" si="2"/>
        <v>1</v>
      </c>
    </row>
    <row r="18" spans="1:12">
      <c r="A18" s="206">
        <f t="shared" si="11"/>
        <v>2002</v>
      </c>
      <c r="B18" s="207">
        <f t="shared" si="12"/>
        <v>5931</v>
      </c>
      <c r="C18" s="214" t="s">
        <v>1424</v>
      </c>
      <c r="D18" s="511">
        <v>0</v>
      </c>
      <c r="E18" s="511">
        <v>8441.31</v>
      </c>
      <c r="F18" s="511">
        <v>0</v>
      </c>
      <c r="G18" s="511">
        <v>8441.31</v>
      </c>
      <c r="H18" s="215">
        <f>+'P Ejer 826'!G18</f>
        <v>8441.31</v>
      </c>
      <c r="I18" s="174">
        <f t="shared" si="0"/>
        <v>0</v>
      </c>
      <c r="J18" s="177"/>
      <c r="K18" s="1" t="s">
        <v>1424</v>
      </c>
      <c r="L18" s="431" t="b">
        <f t="shared" si="2"/>
        <v>1</v>
      </c>
    </row>
    <row r="19" spans="1:12">
      <c r="A19" s="206">
        <f t="shared" si="11"/>
        <v>2003</v>
      </c>
      <c r="B19" s="207">
        <f t="shared" si="12"/>
        <v>0</v>
      </c>
      <c r="C19" s="214" t="s">
        <v>1425</v>
      </c>
      <c r="D19" s="511">
        <v>377857.01</v>
      </c>
      <c r="E19" s="511">
        <v>36217.769999999997</v>
      </c>
      <c r="F19" s="511">
        <v>0</v>
      </c>
      <c r="G19" s="511">
        <v>414074.78</v>
      </c>
      <c r="H19" s="215">
        <f>+'P Ejer 826'!G19</f>
        <v>414074.78</v>
      </c>
      <c r="I19" s="174">
        <f t="shared" si="0"/>
        <v>0</v>
      </c>
      <c r="J19" s="177"/>
      <c r="K19" s="1" t="s">
        <v>1425</v>
      </c>
      <c r="L19" s="431" t="b">
        <f t="shared" si="2"/>
        <v>1</v>
      </c>
    </row>
    <row r="20" spans="1:12">
      <c r="A20" s="206">
        <f t="shared" si="11"/>
        <v>2003</v>
      </c>
      <c r="B20" s="207">
        <f t="shared" si="12"/>
        <v>2141</v>
      </c>
      <c r="C20" s="214" t="s">
        <v>1426</v>
      </c>
      <c r="D20" s="511">
        <v>4666.49</v>
      </c>
      <c r="E20" s="511">
        <v>0</v>
      </c>
      <c r="F20" s="511">
        <v>0</v>
      </c>
      <c r="G20" s="511">
        <v>4666.49</v>
      </c>
      <c r="H20" s="215">
        <f>+'P Ejer 826'!G20</f>
        <v>4666.49</v>
      </c>
      <c r="I20" s="174">
        <f t="shared" ref="I20" si="13">+G20-H20</f>
        <v>0</v>
      </c>
      <c r="J20" s="177"/>
      <c r="K20" s="1" t="s">
        <v>1426</v>
      </c>
      <c r="L20" s="431" t="b">
        <f t="shared" si="2"/>
        <v>1</v>
      </c>
    </row>
    <row r="21" spans="1:12">
      <c r="A21" s="206">
        <f t="shared" si="11"/>
        <v>2003</v>
      </c>
      <c r="B21" s="207">
        <f t="shared" si="12"/>
        <v>2151</v>
      </c>
      <c r="C21" s="214" t="s">
        <v>1427</v>
      </c>
      <c r="D21" s="511">
        <v>22070</v>
      </c>
      <c r="E21" s="511">
        <v>0</v>
      </c>
      <c r="F21" s="511">
        <v>0</v>
      </c>
      <c r="G21" s="511">
        <v>22070</v>
      </c>
      <c r="H21" s="215">
        <f>+'P Ejer 826'!G21</f>
        <v>22070</v>
      </c>
      <c r="I21" s="174">
        <f t="shared" si="0"/>
        <v>0</v>
      </c>
      <c r="J21" s="177"/>
      <c r="K21" s="1" t="s">
        <v>1427</v>
      </c>
      <c r="L21" s="431" t="b">
        <f t="shared" si="2"/>
        <v>1</v>
      </c>
    </row>
    <row r="22" spans="1:12">
      <c r="A22" s="206">
        <f t="shared" si="11"/>
        <v>2003</v>
      </c>
      <c r="B22" s="207">
        <f t="shared" si="12"/>
        <v>2941</v>
      </c>
      <c r="C22" s="214" t="s">
        <v>1797</v>
      </c>
      <c r="D22" s="511">
        <v>9625.68</v>
      </c>
      <c r="E22" s="511">
        <v>0</v>
      </c>
      <c r="F22" s="511">
        <v>0</v>
      </c>
      <c r="G22" s="511">
        <v>9625.68</v>
      </c>
      <c r="H22" s="215">
        <f>+'P Ejer 826'!G22</f>
        <v>9625.68</v>
      </c>
      <c r="I22" s="174">
        <f t="shared" si="0"/>
        <v>0</v>
      </c>
      <c r="J22" s="177"/>
      <c r="K22" s="1" t="s">
        <v>1797</v>
      </c>
      <c r="L22" s="431" t="b">
        <f t="shared" si="2"/>
        <v>1</v>
      </c>
    </row>
    <row r="23" spans="1:12">
      <c r="A23" s="206">
        <f t="shared" si="5"/>
        <v>2003</v>
      </c>
      <c r="B23" s="207">
        <f t="shared" si="1"/>
        <v>3161</v>
      </c>
      <c r="C23" s="214" t="s">
        <v>1428</v>
      </c>
      <c r="D23" s="511">
        <v>11433</v>
      </c>
      <c r="E23" s="511">
        <v>0</v>
      </c>
      <c r="F23" s="511">
        <v>0</v>
      </c>
      <c r="G23" s="511">
        <v>11433</v>
      </c>
      <c r="H23" s="215">
        <f>+'P Ejer 826'!G23</f>
        <v>11433</v>
      </c>
      <c r="I23" s="174">
        <f t="shared" ref="I23:I91" si="14">+G23-H23</f>
        <v>0</v>
      </c>
      <c r="J23" s="177"/>
      <c r="K23" s="1" t="s">
        <v>1428</v>
      </c>
      <c r="L23" s="431" t="b">
        <f t="shared" si="2"/>
        <v>1</v>
      </c>
    </row>
    <row r="24" spans="1:12">
      <c r="A24" s="206">
        <f t="shared" ref="A24" si="15">VALUE(MID(C24,11,4))</f>
        <v>2003</v>
      </c>
      <c r="B24" s="207">
        <f t="shared" ref="B24" si="16">VALUE(MID(C24,16,4))</f>
        <v>3171</v>
      </c>
      <c r="C24" s="214" t="s">
        <v>1429</v>
      </c>
      <c r="D24" s="511">
        <v>6573</v>
      </c>
      <c r="E24" s="511">
        <v>0</v>
      </c>
      <c r="F24" s="511">
        <v>0</v>
      </c>
      <c r="G24" s="511">
        <v>6573</v>
      </c>
      <c r="H24" s="215">
        <f>+'P Ejer 826'!G24</f>
        <v>6573</v>
      </c>
      <c r="I24" s="174">
        <f t="shared" si="14"/>
        <v>0</v>
      </c>
      <c r="J24" s="177"/>
      <c r="K24" s="1" t="s">
        <v>1429</v>
      </c>
      <c r="L24" s="431" t="b">
        <f t="shared" si="2"/>
        <v>1</v>
      </c>
    </row>
    <row r="25" spans="1:12">
      <c r="A25" s="206">
        <f t="shared" ref="A25" si="17">VALUE(MID(C25,11,4))</f>
        <v>2003</v>
      </c>
      <c r="B25" s="207">
        <f t="shared" ref="B25" si="18">VALUE(MID(C25,16,4))</f>
        <v>3521</v>
      </c>
      <c r="C25" s="214" t="s">
        <v>1430</v>
      </c>
      <c r="D25" s="511">
        <v>23556.01</v>
      </c>
      <c r="E25" s="511">
        <v>0</v>
      </c>
      <c r="F25" s="511">
        <v>0</v>
      </c>
      <c r="G25" s="511">
        <v>23556.01</v>
      </c>
      <c r="H25" s="215">
        <f>+'P Ejer 826'!G25</f>
        <v>23556.01</v>
      </c>
      <c r="I25" s="174">
        <f t="shared" ref="I25" si="19">+G25-H25</f>
        <v>0</v>
      </c>
      <c r="J25" s="177"/>
      <c r="K25" s="1" t="s">
        <v>1430</v>
      </c>
      <c r="L25" s="431" t="b">
        <f t="shared" si="2"/>
        <v>1</v>
      </c>
    </row>
    <row r="26" spans="1:12">
      <c r="A26" s="206">
        <f t="shared" ref="A26" si="20">VALUE(MID(C26,11,4))</f>
        <v>2003</v>
      </c>
      <c r="B26" s="207">
        <f t="shared" ref="B26" si="21">VALUE(MID(C26,16,4))</f>
        <v>3691</v>
      </c>
      <c r="C26" s="214" t="s">
        <v>1431</v>
      </c>
      <c r="D26" s="511">
        <v>184182.23</v>
      </c>
      <c r="E26" s="511">
        <v>36217.769999999997</v>
      </c>
      <c r="F26" s="511">
        <v>0</v>
      </c>
      <c r="G26" s="511">
        <v>220400</v>
      </c>
      <c r="H26" s="215">
        <f>+'P Ejer 826'!G26</f>
        <v>220400.00000000003</v>
      </c>
      <c r="I26" s="174">
        <f t="shared" si="14"/>
        <v>0</v>
      </c>
      <c r="J26" s="177"/>
      <c r="K26" s="1" t="s">
        <v>1431</v>
      </c>
      <c r="L26" s="431" t="b">
        <f t="shared" si="2"/>
        <v>1</v>
      </c>
    </row>
    <row r="27" spans="1:12">
      <c r="A27" s="206">
        <f t="shared" si="5"/>
        <v>2003</v>
      </c>
      <c r="B27" s="207">
        <f t="shared" si="1"/>
        <v>5971</v>
      </c>
      <c r="C27" s="214" t="s">
        <v>1728</v>
      </c>
      <c r="D27" s="511">
        <v>115750.6</v>
      </c>
      <c r="E27" s="511">
        <v>0</v>
      </c>
      <c r="F27" s="511">
        <v>0</v>
      </c>
      <c r="G27" s="511">
        <v>115750.6</v>
      </c>
      <c r="H27" s="215">
        <f>+'P Ejer 826'!G27</f>
        <v>115750.6</v>
      </c>
      <c r="I27" s="174">
        <f t="shared" si="14"/>
        <v>0</v>
      </c>
      <c r="J27" s="177"/>
      <c r="K27" s="1" t="s">
        <v>1728</v>
      </c>
      <c r="L27" s="431" t="b">
        <f t="shared" si="2"/>
        <v>1</v>
      </c>
    </row>
    <row r="28" spans="1:12">
      <c r="A28" s="206">
        <f t="shared" si="5"/>
        <v>0</v>
      </c>
      <c r="B28" s="207">
        <f t="shared" si="1"/>
        <v>0</v>
      </c>
      <c r="C28" s="214" t="s">
        <v>1169</v>
      </c>
      <c r="D28" s="511">
        <v>181554.22</v>
      </c>
      <c r="E28" s="511">
        <v>451310.76</v>
      </c>
      <c r="F28" s="511">
        <v>0</v>
      </c>
      <c r="G28" s="511">
        <v>632864.98</v>
      </c>
      <c r="H28" s="215">
        <f>+'P Ejer 826'!G28</f>
        <v>632864.98</v>
      </c>
      <c r="I28" s="174">
        <f t="shared" si="14"/>
        <v>0</v>
      </c>
      <c r="J28" s="177"/>
      <c r="K28" s="1" t="s">
        <v>1169</v>
      </c>
      <c r="L28" s="431" t="b">
        <f t="shared" si="2"/>
        <v>1</v>
      </c>
    </row>
    <row r="29" spans="1:12">
      <c r="A29" s="206">
        <f>VALUE(MID(C28,11,4))</f>
        <v>0</v>
      </c>
      <c r="B29" s="207">
        <f t="shared" ref="B29" si="22">VALUE(MID(C29,16,4))</f>
        <v>0</v>
      </c>
      <c r="C29" s="214" t="s">
        <v>1432</v>
      </c>
      <c r="D29" s="511">
        <v>181554.22</v>
      </c>
      <c r="E29" s="511">
        <v>451310.76</v>
      </c>
      <c r="F29" s="511">
        <v>0</v>
      </c>
      <c r="G29" s="511">
        <v>632864.98</v>
      </c>
      <c r="H29" s="215">
        <f>+'P Ejer 826'!G29</f>
        <v>632864.98</v>
      </c>
      <c r="I29" s="174">
        <f t="shared" si="14"/>
        <v>0</v>
      </c>
      <c r="J29" s="177"/>
      <c r="K29" s="1" t="s">
        <v>1432</v>
      </c>
      <c r="L29" s="431" t="b">
        <f t="shared" si="2"/>
        <v>1</v>
      </c>
    </row>
    <row r="30" spans="1:12">
      <c r="A30" s="206">
        <f t="shared" si="5"/>
        <v>3001</v>
      </c>
      <c r="B30" s="207">
        <f t="shared" si="1"/>
        <v>3171</v>
      </c>
      <c r="C30" s="214" t="s">
        <v>1506</v>
      </c>
      <c r="D30" s="511">
        <v>89914.22</v>
      </c>
      <c r="E30" s="511">
        <v>0</v>
      </c>
      <c r="F30" s="511">
        <v>0</v>
      </c>
      <c r="G30" s="511">
        <v>89914.22</v>
      </c>
      <c r="H30" s="215">
        <f>+'P Ejer 826'!G30</f>
        <v>89914.22</v>
      </c>
      <c r="I30" s="174">
        <f t="shared" si="14"/>
        <v>0</v>
      </c>
      <c r="J30" s="177"/>
      <c r="K30" s="1" t="s">
        <v>1506</v>
      </c>
      <c r="L30" s="431" t="b">
        <f t="shared" si="2"/>
        <v>1</v>
      </c>
    </row>
    <row r="31" spans="1:12">
      <c r="A31" s="206">
        <f>VALUE(MID(C31,11,4))</f>
        <v>3001</v>
      </c>
      <c r="B31" s="207">
        <f>VALUE(MID(C31,16,4))</f>
        <v>3351</v>
      </c>
      <c r="C31" s="214" t="s">
        <v>1433</v>
      </c>
      <c r="D31" s="511">
        <v>0</v>
      </c>
      <c r="E31" s="511">
        <v>191400</v>
      </c>
      <c r="F31" s="511">
        <v>0</v>
      </c>
      <c r="G31" s="511">
        <v>191400</v>
      </c>
      <c r="H31" s="215">
        <f>+'P Ejer 826'!G31</f>
        <v>191400</v>
      </c>
      <c r="I31" s="174">
        <f t="shared" si="14"/>
        <v>0</v>
      </c>
      <c r="J31" s="177"/>
      <c r="K31" s="1" t="s">
        <v>1433</v>
      </c>
      <c r="L31" s="431" t="b">
        <f t="shared" si="2"/>
        <v>1</v>
      </c>
    </row>
    <row r="32" spans="1:12">
      <c r="A32" s="206">
        <f>VALUE(MID(C32,11,4))</f>
        <v>3001</v>
      </c>
      <c r="B32" s="207">
        <f>VALUE(MID(C32,16,4))</f>
        <v>3362</v>
      </c>
      <c r="C32" s="214" t="s">
        <v>1884</v>
      </c>
      <c r="D32" s="511">
        <v>0</v>
      </c>
      <c r="E32" s="511">
        <v>259910.76</v>
      </c>
      <c r="F32" s="511">
        <v>0</v>
      </c>
      <c r="G32" s="511">
        <v>259910.76</v>
      </c>
      <c r="H32" s="215">
        <f>+'P Ejer 826'!G32</f>
        <v>259910.76</v>
      </c>
      <c r="I32" s="174">
        <f t="shared" ref="I32" si="23">+G32-H32</f>
        <v>0</v>
      </c>
      <c r="J32" s="177"/>
      <c r="K32" s="1" t="s">
        <v>1884</v>
      </c>
      <c r="L32" s="431" t="b">
        <f t="shared" si="2"/>
        <v>1</v>
      </c>
    </row>
    <row r="33" spans="1:12">
      <c r="A33" s="206">
        <f t="shared" si="5"/>
        <v>3001</v>
      </c>
      <c r="B33" s="207">
        <f t="shared" si="1"/>
        <v>3391</v>
      </c>
      <c r="C33" s="634" t="s">
        <v>1507</v>
      </c>
      <c r="D33" s="672">
        <v>91640</v>
      </c>
      <c r="E33" s="672">
        <v>0</v>
      </c>
      <c r="F33" s="672">
        <v>0</v>
      </c>
      <c r="G33" s="672">
        <v>91640</v>
      </c>
      <c r="H33" s="215">
        <f>+'P Ejer 826'!G33</f>
        <v>91640</v>
      </c>
      <c r="I33" s="174">
        <f t="shared" si="14"/>
        <v>0</v>
      </c>
      <c r="J33" s="177"/>
      <c r="K33" s="1" t="s">
        <v>1507</v>
      </c>
      <c r="L33" s="431" t="b">
        <f t="shared" si="2"/>
        <v>1</v>
      </c>
    </row>
    <row r="34" spans="1:12">
      <c r="A34" s="206">
        <f t="shared" si="5"/>
        <v>0</v>
      </c>
      <c r="B34" s="207">
        <f t="shared" si="1"/>
        <v>0</v>
      </c>
      <c r="C34" s="214" t="s">
        <v>231</v>
      </c>
      <c r="D34" s="511">
        <v>1272372.71</v>
      </c>
      <c r="E34" s="511">
        <v>202574.91</v>
      </c>
      <c r="F34" s="511">
        <v>0</v>
      </c>
      <c r="G34" s="511">
        <v>1474947.62</v>
      </c>
      <c r="H34" s="215">
        <f>+'P Ejer 826'!G34</f>
        <v>1474947.6199999999</v>
      </c>
      <c r="I34" s="174">
        <f t="shared" si="14"/>
        <v>0</v>
      </c>
      <c r="J34" s="177"/>
      <c r="K34" s="1" t="s">
        <v>231</v>
      </c>
      <c r="L34" s="431" t="b">
        <f t="shared" si="2"/>
        <v>1</v>
      </c>
    </row>
    <row r="35" spans="1:12">
      <c r="A35" s="206">
        <f t="shared" ref="A35:A42" si="24">VALUE(MID(C35,11,4))</f>
        <v>4001</v>
      </c>
      <c r="B35" s="207">
        <f t="shared" ref="B35:B42" si="25">VALUE(MID(C35,16,4))</f>
        <v>0</v>
      </c>
      <c r="C35" s="214" t="s">
        <v>1434</v>
      </c>
      <c r="D35" s="511">
        <v>1272372.71</v>
      </c>
      <c r="E35" s="511">
        <v>202574.91</v>
      </c>
      <c r="F35" s="511">
        <v>0</v>
      </c>
      <c r="G35" s="511">
        <v>1474947.62</v>
      </c>
      <c r="H35" s="215">
        <f>+'P Ejer 826'!G35</f>
        <v>1474947.6199999999</v>
      </c>
      <c r="I35" s="174">
        <f t="shared" si="14"/>
        <v>0</v>
      </c>
      <c r="J35" s="177"/>
      <c r="K35" s="1" t="s">
        <v>1434</v>
      </c>
      <c r="L35" s="431" t="b">
        <f t="shared" si="2"/>
        <v>1</v>
      </c>
    </row>
    <row r="36" spans="1:12">
      <c r="A36" s="206">
        <f t="shared" si="24"/>
        <v>4001</v>
      </c>
      <c r="B36" s="207">
        <f t="shared" si="25"/>
        <v>2941</v>
      </c>
      <c r="C36" s="214" t="s">
        <v>232</v>
      </c>
      <c r="D36" s="511">
        <v>49665.120000000003</v>
      </c>
      <c r="E36" s="511">
        <v>0</v>
      </c>
      <c r="F36" s="511">
        <v>0</v>
      </c>
      <c r="G36" s="511">
        <v>49665.120000000003</v>
      </c>
      <c r="H36" s="215">
        <f>+'P Ejer 826'!G36</f>
        <v>49665.120000000003</v>
      </c>
      <c r="I36" s="174">
        <f t="shared" si="14"/>
        <v>0</v>
      </c>
      <c r="J36" s="177"/>
      <c r="K36" s="1" t="s">
        <v>232</v>
      </c>
      <c r="L36" s="431" t="b">
        <f t="shared" si="2"/>
        <v>1</v>
      </c>
    </row>
    <row r="37" spans="1:12">
      <c r="A37" s="206">
        <f t="shared" ref="A37" si="26">VALUE(MID(C37,11,4))</f>
        <v>4001</v>
      </c>
      <c r="B37" s="207">
        <f t="shared" ref="B37" si="27">VALUE(MID(C37,16,4))</f>
        <v>3171</v>
      </c>
      <c r="C37" s="214" t="s">
        <v>233</v>
      </c>
      <c r="D37" s="511">
        <v>673769.9</v>
      </c>
      <c r="E37" s="511">
        <v>198228.31</v>
      </c>
      <c r="F37" s="511">
        <v>0</v>
      </c>
      <c r="G37" s="511">
        <v>871998.21</v>
      </c>
      <c r="H37" s="215">
        <f>+'P Ejer 826'!G37</f>
        <v>871998.21</v>
      </c>
      <c r="I37" s="174">
        <f t="shared" si="14"/>
        <v>0</v>
      </c>
      <c r="J37" s="177"/>
      <c r="K37" s="1" t="s">
        <v>233</v>
      </c>
      <c r="L37" s="431" t="b">
        <f t="shared" si="2"/>
        <v>1</v>
      </c>
    </row>
    <row r="38" spans="1:12">
      <c r="A38" s="206">
        <f t="shared" si="24"/>
        <v>4001</v>
      </c>
      <c r="B38" s="207">
        <f t="shared" si="25"/>
        <v>3271</v>
      </c>
      <c r="C38" s="214" t="s">
        <v>1435</v>
      </c>
      <c r="D38" s="511">
        <v>134311.76</v>
      </c>
      <c r="E38" s="511">
        <v>0</v>
      </c>
      <c r="F38" s="511">
        <v>0</v>
      </c>
      <c r="G38" s="511">
        <v>134311.76</v>
      </c>
      <c r="H38" s="215">
        <f>+'P Ejer 826'!G38</f>
        <v>134311.76</v>
      </c>
      <c r="I38" s="174">
        <f t="shared" si="14"/>
        <v>0</v>
      </c>
      <c r="J38" s="177"/>
      <c r="K38" s="1" t="s">
        <v>1435</v>
      </c>
      <c r="L38" s="431" t="b">
        <f t="shared" si="2"/>
        <v>1</v>
      </c>
    </row>
    <row r="39" spans="1:12">
      <c r="A39" s="206">
        <f t="shared" ref="A39" si="28">VALUE(MID(C39,11,4))</f>
        <v>4001</v>
      </c>
      <c r="B39" s="207">
        <f t="shared" ref="B39" si="29">VALUE(MID(C39,16,4))</f>
        <v>3461</v>
      </c>
      <c r="C39" s="214" t="s">
        <v>770</v>
      </c>
      <c r="D39" s="511">
        <v>12676.26</v>
      </c>
      <c r="E39" s="511">
        <v>1156.5999999999999</v>
      </c>
      <c r="F39" s="511">
        <v>0</v>
      </c>
      <c r="G39" s="511">
        <v>13832.86</v>
      </c>
      <c r="H39" s="215">
        <f>+'P Ejer 826'!G39</f>
        <v>13832.860000000002</v>
      </c>
      <c r="I39" s="174">
        <f t="shared" si="14"/>
        <v>0</v>
      </c>
      <c r="J39" s="177"/>
      <c r="K39" s="1" t="s">
        <v>770</v>
      </c>
      <c r="L39" s="431" t="b">
        <f t="shared" si="2"/>
        <v>1</v>
      </c>
    </row>
    <row r="40" spans="1:12">
      <c r="A40" s="206">
        <f t="shared" si="24"/>
        <v>4001</v>
      </c>
      <c r="B40" s="207">
        <f t="shared" si="25"/>
        <v>3571</v>
      </c>
      <c r="C40" s="214" t="s">
        <v>234</v>
      </c>
      <c r="D40" s="511">
        <v>41373.72</v>
      </c>
      <c r="E40" s="511">
        <v>3190</v>
      </c>
      <c r="F40" s="511">
        <v>0</v>
      </c>
      <c r="G40" s="511">
        <v>44563.72</v>
      </c>
      <c r="H40" s="215">
        <f>+'P Ejer 826'!G40</f>
        <v>44563.72</v>
      </c>
      <c r="I40" s="174">
        <f t="shared" si="14"/>
        <v>0</v>
      </c>
      <c r="J40" s="177"/>
      <c r="K40" s="1" t="s">
        <v>234</v>
      </c>
      <c r="L40" s="431" t="b">
        <f t="shared" si="2"/>
        <v>1</v>
      </c>
    </row>
    <row r="41" spans="1:12">
      <c r="A41" s="206">
        <f t="shared" ref="A41" si="30">VALUE(MID(C41,11,4))</f>
        <v>4001</v>
      </c>
      <c r="B41" s="207">
        <f t="shared" ref="B41" si="31">VALUE(MID(C41,16,4))</f>
        <v>5151</v>
      </c>
      <c r="C41" s="214" t="s">
        <v>1836</v>
      </c>
      <c r="D41" s="511">
        <v>49949.99</v>
      </c>
      <c r="E41" s="511">
        <v>0</v>
      </c>
      <c r="F41" s="511">
        <v>0</v>
      </c>
      <c r="G41" s="511">
        <v>49949.99</v>
      </c>
      <c r="H41" s="215">
        <f>+'P Ejer 826'!G41</f>
        <v>49949.99</v>
      </c>
      <c r="I41" s="174">
        <f t="shared" ref="I41" si="32">+G41-H41</f>
        <v>0</v>
      </c>
      <c r="J41" s="177"/>
      <c r="K41" s="1" t="s">
        <v>1836</v>
      </c>
      <c r="L41" s="431" t="b">
        <f t="shared" si="2"/>
        <v>1</v>
      </c>
    </row>
    <row r="42" spans="1:12">
      <c r="A42" s="206">
        <f t="shared" si="24"/>
        <v>4001</v>
      </c>
      <c r="B42" s="207">
        <f t="shared" si="25"/>
        <v>5971</v>
      </c>
      <c r="C42" s="214" t="s">
        <v>428</v>
      </c>
      <c r="D42" s="511">
        <v>310625.96000000002</v>
      </c>
      <c r="E42" s="511">
        <v>0</v>
      </c>
      <c r="F42" s="511">
        <v>0</v>
      </c>
      <c r="G42" s="511">
        <v>310625.96000000002</v>
      </c>
      <c r="H42" s="215">
        <f>+'P Ejer 826'!G42</f>
        <v>310625.95999999996</v>
      </c>
      <c r="I42" s="174">
        <f t="shared" si="14"/>
        <v>0</v>
      </c>
      <c r="J42" s="177"/>
      <c r="K42" s="1" t="s">
        <v>428</v>
      </c>
      <c r="L42" s="431" t="b">
        <f t="shared" si="2"/>
        <v>1</v>
      </c>
    </row>
    <row r="43" spans="1:12">
      <c r="A43" s="206">
        <f t="shared" ref="A43" si="33">VALUE(MID(C43,11,4))</f>
        <v>0</v>
      </c>
      <c r="B43" s="207">
        <f t="shared" ref="B43" si="34">VALUE(MID(C43,16,4))</f>
        <v>0</v>
      </c>
      <c r="C43" s="214" t="s">
        <v>235</v>
      </c>
      <c r="D43" s="511">
        <v>106517638.29000001</v>
      </c>
      <c r="E43" s="511">
        <v>34201296.509999998</v>
      </c>
      <c r="F43" s="511">
        <v>0</v>
      </c>
      <c r="G43" s="511">
        <v>140718934.80000001</v>
      </c>
      <c r="H43" s="215">
        <f>+'P Ejer 826'!G43</f>
        <v>140718934.79999998</v>
      </c>
      <c r="I43" s="174">
        <f t="shared" si="14"/>
        <v>0</v>
      </c>
      <c r="J43" s="177"/>
      <c r="K43" s="1" t="s">
        <v>235</v>
      </c>
      <c r="L43" s="431" t="b">
        <f t="shared" si="2"/>
        <v>1</v>
      </c>
    </row>
    <row r="44" spans="1:12">
      <c r="A44" s="206">
        <f t="shared" ref="A44" si="35">VALUE(MID(C44,11,4))</f>
        <v>5001</v>
      </c>
      <c r="B44" s="207">
        <f t="shared" ref="B44" si="36">VALUE(MID(C44,16,4))</f>
        <v>0</v>
      </c>
      <c r="C44" s="214" t="s">
        <v>1170</v>
      </c>
      <c r="D44" s="511">
        <v>97967879.859999999</v>
      </c>
      <c r="E44" s="511">
        <v>29163664.09</v>
      </c>
      <c r="F44" s="511">
        <v>0</v>
      </c>
      <c r="G44" s="511">
        <v>127131543.95</v>
      </c>
      <c r="H44" s="215">
        <f>+'P Ejer 826'!G44</f>
        <v>127131543.95</v>
      </c>
      <c r="I44" s="174">
        <f t="shared" ref="I44" si="37">+G44-H44</f>
        <v>0</v>
      </c>
      <c r="J44" s="177"/>
      <c r="K44" s="1" t="s">
        <v>1170</v>
      </c>
      <c r="L44" s="431" t="b">
        <f t="shared" si="2"/>
        <v>1</v>
      </c>
    </row>
    <row r="45" spans="1:12">
      <c r="A45" s="206">
        <f t="shared" ref="A45" si="38">VALUE(MID(C45,11,4))</f>
        <v>5001</v>
      </c>
      <c r="B45" s="207">
        <f t="shared" ref="B45" si="39">VALUE(MID(C45,16,4))</f>
        <v>1131</v>
      </c>
      <c r="C45" s="214" t="s">
        <v>894</v>
      </c>
      <c r="D45" s="511">
        <v>18904146.989999998</v>
      </c>
      <c r="E45" s="511">
        <v>1742667.66</v>
      </c>
      <c r="F45" s="511">
        <v>0</v>
      </c>
      <c r="G45" s="511">
        <v>20646814.649999999</v>
      </c>
      <c r="H45" s="215">
        <f>+'P Ejer 826'!G45</f>
        <v>20646814.649999999</v>
      </c>
      <c r="I45" s="174">
        <f t="shared" si="14"/>
        <v>0</v>
      </c>
      <c r="J45" s="177"/>
      <c r="K45" s="1" t="s">
        <v>894</v>
      </c>
      <c r="L45" s="431" t="b">
        <f t="shared" si="2"/>
        <v>1</v>
      </c>
    </row>
    <row r="46" spans="1:12">
      <c r="A46" s="206">
        <f t="shared" si="5"/>
        <v>5001</v>
      </c>
      <c r="B46" s="207">
        <f t="shared" si="1"/>
        <v>1311</v>
      </c>
      <c r="C46" s="214" t="s">
        <v>895</v>
      </c>
      <c r="D46" s="511">
        <v>355128.54</v>
      </c>
      <c r="E46" s="511">
        <v>32520.15</v>
      </c>
      <c r="F46" s="511">
        <v>0</v>
      </c>
      <c r="G46" s="511">
        <v>387648.69</v>
      </c>
      <c r="H46" s="215">
        <f>+'P Ejer 826'!G46</f>
        <v>387648.69</v>
      </c>
      <c r="I46" s="174">
        <f t="shared" si="14"/>
        <v>0</v>
      </c>
      <c r="J46" s="177"/>
      <c r="K46" s="1" t="s">
        <v>895</v>
      </c>
      <c r="L46" s="431" t="b">
        <f t="shared" si="2"/>
        <v>1</v>
      </c>
    </row>
    <row r="47" spans="1:12">
      <c r="A47" s="206">
        <f t="shared" ref="A47" si="40">VALUE(MID(C47,11,4))</f>
        <v>5001</v>
      </c>
      <c r="B47" s="207">
        <f t="shared" ref="B47" si="41">VALUE(MID(C47,16,4))</f>
        <v>1321</v>
      </c>
      <c r="C47" s="214" t="s">
        <v>896</v>
      </c>
      <c r="D47" s="511">
        <v>150299.67000000001</v>
      </c>
      <c r="E47" s="511">
        <v>746567.28</v>
      </c>
      <c r="F47" s="511">
        <v>0</v>
      </c>
      <c r="G47" s="511">
        <v>896866.95</v>
      </c>
      <c r="H47" s="215">
        <f>+'P Ejer 826'!G47</f>
        <v>896866.95000000007</v>
      </c>
      <c r="I47" s="174">
        <f t="shared" si="14"/>
        <v>0</v>
      </c>
      <c r="J47" s="177"/>
      <c r="K47" s="1" t="s">
        <v>896</v>
      </c>
      <c r="L47" s="431" t="b">
        <f t="shared" si="2"/>
        <v>1</v>
      </c>
    </row>
    <row r="48" spans="1:12">
      <c r="A48" s="206">
        <f>VALUE(MID(C48,11,4))</f>
        <v>5001</v>
      </c>
      <c r="B48" s="207">
        <f>VALUE(MID(C48,16,4))</f>
        <v>1323</v>
      </c>
      <c r="C48" s="214" t="s">
        <v>897</v>
      </c>
      <c r="D48" s="511">
        <v>550768.76</v>
      </c>
      <c r="E48" s="511">
        <v>9748377.8599999994</v>
      </c>
      <c r="F48" s="511">
        <v>0</v>
      </c>
      <c r="G48" s="511">
        <v>10299146.619999999</v>
      </c>
      <c r="H48" s="215">
        <f>+'P Ejer 826'!G48</f>
        <v>10299146.619999999</v>
      </c>
      <c r="I48" s="174">
        <f t="shared" si="14"/>
        <v>0</v>
      </c>
      <c r="J48" s="177"/>
      <c r="K48" s="1" t="s">
        <v>897</v>
      </c>
      <c r="L48" s="431" t="b">
        <f t="shared" si="2"/>
        <v>1</v>
      </c>
    </row>
    <row r="49" spans="1:12">
      <c r="A49" s="206">
        <f>VALUE(MID(C49,11,4))</f>
        <v>5001</v>
      </c>
      <c r="B49" s="207">
        <f>VALUE(MID(C49,16,4))</f>
        <v>1411</v>
      </c>
      <c r="C49" s="214" t="s">
        <v>1436</v>
      </c>
      <c r="D49" s="511">
        <v>1884746.63</v>
      </c>
      <c r="E49" s="511">
        <v>173744.7</v>
      </c>
      <c r="F49" s="511">
        <v>0</v>
      </c>
      <c r="G49" s="511">
        <v>2058491.33</v>
      </c>
      <c r="H49" s="215">
        <f>+'P Ejer 826'!G49</f>
        <v>2058491.33</v>
      </c>
      <c r="I49" s="174">
        <f t="shared" si="14"/>
        <v>0</v>
      </c>
      <c r="J49" s="177"/>
      <c r="K49" s="1" t="s">
        <v>1436</v>
      </c>
      <c r="L49" s="431" t="b">
        <f t="shared" si="2"/>
        <v>1</v>
      </c>
    </row>
    <row r="50" spans="1:12">
      <c r="A50" s="206">
        <f t="shared" si="5"/>
        <v>5001</v>
      </c>
      <c r="B50" s="207">
        <f t="shared" si="1"/>
        <v>1421</v>
      </c>
      <c r="C50" s="214" t="s">
        <v>898</v>
      </c>
      <c r="D50" s="511">
        <v>858062.39</v>
      </c>
      <c r="E50" s="511">
        <v>174264.4</v>
      </c>
      <c r="F50" s="511">
        <v>0</v>
      </c>
      <c r="G50" s="511">
        <v>1032326.79</v>
      </c>
      <c r="H50" s="215">
        <f>+'P Ejer 826'!G50</f>
        <v>1032326.79</v>
      </c>
      <c r="I50" s="174">
        <f t="shared" si="14"/>
        <v>0</v>
      </c>
      <c r="J50" s="177"/>
      <c r="K50" s="1" t="s">
        <v>898</v>
      </c>
      <c r="L50" s="431" t="b">
        <f t="shared" si="2"/>
        <v>1</v>
      </c>
    </row>
    <row r="51" spans="1:12">
      <c r="A51" s="206">
        <f>VALUE(MID(C51,11,4))</f>
        <v>5001</v>
      </c>
      <c r="B51" s="207">
        <f>VALUE(MID(C51,16,4))</f>
        <v>1431</v>
      </c>
      <c r="C51" s="214" t="s">
        <v>236</v>
      </c>
      <c r="D51" s="511">
        <v>1379834.49</v>
      </c>
      <c r="E51" s="511">
        <v>285559.44</v>
      </c>
      <c r="F51" s="511">
        <v>0</v>
      </c>
      <c r="G51" s="511">
        <v>1665393.93</v>
      </c>
      <c r="H51" s="215">
        <f>+'P Ejer 826'!G51</f>
        <v>1665393.93</v>
      </c>
      <c r="I51" s="174">
        <f t="shared" si="14"/>
        <v>0</v>
      </c>
      <c r="J51" s="177"/>
      <c r="K51" s="1" t="s">
        <v>236</v>
      </c>
      <c r="L51" s="431" t="b">
        <f t="shared" si="2"/>
        <v>1</v>
      </c>
    </row>
    <row r="52" spans="1:12">
      <c r="A52" s="206">
        <f>VALUE(MID(C52,11,4))</f>
        <v>5001</v>
      </c>
      <c r="B52" s="207">
        <f>VALUE(MID(C52,16,4))</f>
        <v>1441</v>
      </c>
      <c r="C52" s="214" t="s">
        <v>237</v>
      </c>
      <c r="D52" s="511">
        <v>2142275.5699999998</v>
      </c>
      <c r="E52" s="511">
        <v>434278.09</v>
      </c>
      <c r="F52" s="511">
        <v>0</v>
      </c>
      <c r="G52" s="511">
        <v>2576553.66</v>
      </c>
      <c r="H52" s="215">
        <f>+'P Ejer 826'!G52</f>
        <v>2576553.6599999997</v>
      </c>
      <c r="I52" s="174">
        <f t="shared" si="14"/>
        <v>0</v>
      </c>
      <c r="J52" s="177"/>
      <c r="K52" s="1" t="s">
        <v>237</v>
      </c>
      <c r="L52" s="431" t="b">
        <f t="shared" si="2"/>
        <v>1</v>
      </c>
    </row>
    <row r="53" spans="1:12">
      <c r="A53" s="206">
        <f t="shared" si="5"/>
        <v>5001</v>
      </c>
      <c r="B53" s="207">
        <f t="shared" si="1"/>
        <v>1521</v>
      </c>
      <c r="C53" s="214" t="s">
        <v>318</v>
      </c>
      <c r="D53" s="511">
        <v>934203.43</v>
      </c>
      <c r="E53" s="511">
        <v>2404531.15</v>
      </c>
      <c r="F53" s="511">
        <v>0</v>
      </c>
      <c r="G53" s="511">
        <v>3338734.58</v>
      </c>
      <c r="H53" s="215">
        <f>+'P Ejer 826'!G53</f>
        <v>3338734.58</v>
      </c>
      <c r="I53" s="174">
        <f t="shared" si="14"/>
        <v>0</v>
      </c>
      <c r="J53" s="177"/>
      <c r="K53" s="1" t="s">
        <v>318</v>
      </c>
      <c r="L53" s="431" t="b">
        <f t="shared" si="2"/>
        <v>1</v>
      </c>
    </row>
    <row r="54" spans="1:12">
      <c r="A54" s="206">
        <f t="shared" ref="A54" si="42">VALUE(MID(C54,11,4))</f>
        <v>5001</v>
      </c>
      <c r="B54" s="207">
        <f t="shared" ref="B54" si="43">VALUE(MID(C54,16,4))</f>
        <v>1541</v>
      </c>
      <c r="C54" s="214" t="s">
        <v>1885</v>
      </c>
      <c r="D54" s="511">
        <v>0</v>
      </c>
      <c r="E54" s="511">
        <v>2070000</v>
      </c>
      <c r="F54" s="511">
        <v>0</v>
      </c>
      <c r="G54" s="511">
        <v>2070000</v>
      </c>
      <c r="H54" s="215">
        <f>+'P Ejer 826'!G54</f>
        <v>2070000</v>
      </c>
      <c r="I54" s="174">
        <f t="shared" ref="I54:I57" si="44">+G54-H54</f>
        <v>0</v>
      </c>
      <c r="J54" s="177"/>
      <c r="K54" s="1" t="s">
        <v>1885</v>
      </c>
      <c r="L54" s="431" t="b">
        <f t="shared" si="2"/>
        <v>1</v>
      </c>
    </row>
    <row r="55" spans="1:12">
      <c r="A55" s="206">
        <f t="shared" ref="A55" si="45">VALUE(MID(C55,11,4))</f>
        <v>5001</v>
      </c>
      <c r="B55" s="207">
        <f t="shared" ref="B55" si="46">VALUE(MID(C55,16,4))</f>
        <v>1543</v>
      </c>
      <c r="C55" s="214" t="s">
        <v>238</v>
      </c>
      <c r="D55" s="511">
        <v>63310.64</v>
      </c>
      <c r="E55" s="511">
        <v>0</v>
      </c>
      <c r="F55" s="511">
        <v>0</v>
      </c>
      <c r="G55" s="511">
        <v>63310.64</v>
      </c>
      <c r="H55" s="215">
        <f>+'P Ejer 826'!G55</f>
        <v>63310.64</v>
      </c>
      <c r="I55" s="174">
        <f t="shared" si="44"/>
        <v>0</v>
      </c>
      <c r="J55" s="177"/>
      <c r="K55" s="1" t="s">
        <v>238</v>
      </c>
      <c r="L55" s="431" t="b">
        <f t="shared" si="2"/>
        <v>1</v>
      </c>
    </row>
    <row r="56" spans="1:12">
      <c r="A56" s="206">
        <f t="shared" ref="A56" si="47">VALUE(MID(C56,11,4))</f>
        <v>5001</v>
      </c>
      <c r="B56" s="207">
        <f t="shared" ref="B56" si="48">VALUE(MID(C56,16,4))</f>
        <v>1544</v>
      </c>
      <c r="C56" s="214" t="s">
        <v>429</v>
      </c>
      <c r="D56" s="511">
        <v>21573400</v>
      </c>
      <c r="E56" s="511">
        <v>2027500</v>
      </c>
      <c r="F56" s="511">
        <v>0</v>
      </c>
      <c r="G56" s="511">
        <v>23600900</v>
      </c>
      <c r="H56" s="215">
        <f>+'P Ejer 826'!G56</f>
        <v>23600900</v>
      </c>
      <c r="I56" s="174">
        <f t="shared" si="44"/>
        <v>0</v>
      </c>
      <c r="J56" s="177"/>
      <c r="K56" s="1" t="s">
        <v>429</v>
      </c>
      <c r="L56" s="431" t="b">
        <f t="shared" si="2"/>
        <v>1</v>
      </c>
    </row>
    <row r="57" spans="1:12">
      <c r="A57" s="206">
        <f t="shared" ref="A57" si="49">VALUE(MID(C57,11,4))</f>
        <v>5001</v>
      </c>
      <c r="B57" s="207">
        <f t="shared" ref="B57" si="50">VALUE(MID(C57,16,4))</f>
        <v>1547</v>
      </c>
      <c r="C57" s="214" t="s">
        <v>1886</v>
      </c>
      <c r="D57" s="511">
        <v>1612500</v>
      </c>
      <c r="E57" s="511">
        <v>0</v>
      </c>
      <c r="F57" s="511">
        <v>0</v>
      </c>
      <c r="G57" s="511">
        <v>1612500</v>
      </c>
      <c r="H57" s="215">
        <f>+'P Ejer 826'!G57</f>
        <v>1612500</v>
      </c>
      <c r="I57" s="174">
        <f t="shared" si="44"/>
        <v>0</v>
      </c>
      <c r="J57" s="177"/>
      <c r="K57" s="1" t="s">
        <v>1886</v>
      </c>
      <c r="L57" s="431" t="b">
        <f t="shared" si="2"/>
        <v>1</v>
      </c>
    </row>
    <row r="58" spans="1:12">
      <c r="A58" s="206">
        <f t="shared" si="5"/>
        <v>5001</v>
      </c>
      <c r="B58" s="207">
        <f t="shared" si="1"/>
        <v>1591</v>
      </c>
      <c r="C58" s="214" t="s">
        <v>430</v>
      </c>
      <c r="D58" s="511">
        <v>44392733</v>
      </c>
      <c r="E58" s="511">
        <v>4041203</v>
      </c>
      <c r="F58" s="511">
        <v>0</v>
      </c>
      <c r="G58" s="511">
        <v>48433936</v>
      </c>
      <c r="H58" s="215">
        <f>+'P Ejer 826'!G58</f>
        <v>48433936</v>
      </c>
      <c r="I58" s="174">
        <f t="shared" si="14"/>
        <v>0</v>
      </c>
      <c r="J58" s="177"/>
      <c r="K58" s="1" t="s">
        <v>430</v>
      </c>
      <c r="L58" s="431" t="b">
        <f t="shared" si="2"/>
        <v>1</v>
      </c>
    </row>
    <row r="59" spans="1:12">
      <c r="A59" s="206">
        <f t="shared" si="5"/>
        <v>5001</v>
      </c>
      <c r="B59" s="207">
        <f t="shared" si="1"/>
        <v>1599</v>
      </c>
      <c r="C59" s="214" t="s">
        <v>1729</v>
      </c>
      <c r="D59" s="511">
        <v>733420</v>
      </c>
      <c r="E59" s="511">
        <v>107500</v>
      </c>
      <c r="F59" s="511">
        <v>0</v>
      </c>
      <c r="G59" s="511">
        <v>840920</v>
      </c>
      <c r="H59" s="215">
        <f>+'P Ejer 826'!G59</f>
        <v>840920</v>
      </c>
      <c r="I59" s="174">
        <f t="shared" si="14"/>
        <v>0</v>
      </c>
      <c r="J59" s="177"/>
      <c r="K59" s="1" t="s">
        <v>1729</v>
      </c>
      <c r="L59" s="431" t="b">
        <f t="shared" si="2"/>
        <v>1</v>
      </c>
    </row>
    <row r="60" spans="1:12">
      <c r="A60" s="206">
        <f t="shared" ref="A60" si="51">VALUE(MID(C60,11,4))</f>
        <v>5001</v>
      </c>
      <c r="B60" s="207">
        <f t="shared" ref="B60" si="52">VALUE(MID(C60,16,4))</f>
        <v>3981</v>
      </c>
      <c r="C60" s="214" t="s">
        <v>309</v>
      </c>
      <c r="D60" s="511">
        <v>2433049.75</v>
      </c>
      <c r="E60" s="511">
        <v>1103607.6399999999</v>
      </c>
      <c r="F60" s="511">
        <v>0</v>
      </c>
      <c r="G60" s="511">
        <v>3536657.39</v>
      </c>
      <c r="H60" s="215">
        <f>+'P Ejer 826'!G60</f>
        <v>3536657.3899999997</v>
      </c>
      <c r="I60" s="174">
        <f t="shared" si="14"/>
        <v>0</v>
      </c>
      <c r="J60" s="177"/>
      <c r="K60" s="1" t="s">
        <v>309</v>
      </c>
      <c r="L60" s="431" t="b">
        <f t="shared" si="2"/>
        <v>1</v>
      </c>
    </row>
    <row r="61" spans="1:12">
      <c r="A61" s="206">
        <f t="shared" si="5"/>
        <v>5001</v>
      </c>
      <c r="B61" s="207">
        <f t="shared" si="1"/>
        <v>3982</v>
      </c>
      <c r="C61" s="214" t="s">
        <v>1437</v>
      </c>
      <c r="D61" s="511">
        <v>0</v>
      </c>
      <c r="E61" s="511">
        <v>4071342.72</v>
      </c>
      <c r="F61" s="511">
        <v>0</v>
      </c>
      <c r="G61" s="511">
        <v>4071342.72</v>
      </c>
      <c r="H61" s="215">
        <f>+'P Ejer 826'!G61</f>
        <v>4071342.72</v>
      </c>
      <c r="I61" s="174">
        <f t="shared" si="14"/>
        <v>0</v>
      </c>
      <c r="J61" s="177"/>
      <c r="K61" s="1" t="s">
        <v>1437</v>
      </c>
      <c r="L61" s="431" t="b">
        <f t="shared" si="2"/>
        <v>1</v>
      </c>
    </row>
    <row r="62" spans="1:12">
      <c r="A62" s="206">
        <f>VALUE(MID(C62,11,4))</f>
        <v>5002</v>
      </c>
      <c r="B62" s="207">
        <f>VALUE(MID(C62,16,4))</f>
        <v>0</v>
      </c>
      <c r="C62" s="214" t="s">
        <v>757</v>
      </c>
      <c r="D62" s="511">
        <v>8549758.4299999997</v>
      </c>
      <c r="E62" s="511">
        <v>5037632.42</v>
      </c>
      <c r="F62" s="511">
        <v>0</v>
      </c>
      <c r="G62" s="511">
        <v>13587390.85</v>
      </c>
      <c r="H62" s="215">
        <f>+'P Ejer 826'!G62</f>
        <v>13587390.85</v>
      </c>
      <c r="I62" s="174">
        <f t="shared" si="14"/>
        <v>0</v>
      </c>
      <c r="J62" s="177"/>
      <c r="K62" s="1" t="s">
        <v>757</v>
      </c>
      <c r="L62" s="431" t="b">
        <f t="shared" si="2"/>
        <v>1</v>
      </c>
    </row>
    <row r="63" spans="1:12">
      <c r="A63" s="206">
        <f>VALUE(MID(C63,11,4))</f>
        <v>5002</v>
      </c>
      <c r="B63" s="207">
        <f>VALUE(MID(C63,16,4))</f>
        <v>2111</v>
      </c>
      <c r="C63" s="214" t="s">
        <v>431</v>
      </c>
      <c r="D63" s="511">
        <v>242034.11</v>
      </c>
      <c r="E63" s="511">
        <v>119324.31</v>
      </c>
      <c r="F63" s="511">
        <v>0</v>
      </c>
      <c r="G63" s="511">
        <v>361358.42</v>
      </c>
      <c r="H63" s="215">
        <f>+'P Ejer 826'!G63</f>
        <v>361358.42000000004</v>
      </c>
      <c r="I63" s="174">
        <f t="shared" si="14"/>
        <v>0</v>
      </c>
      <c r="J63" s="177"/>
      <c r="K63" s="1" t="s">
        <v>431</v>
      </c>
      <c r="L63" s="431" t="b">
        <f t="shared" si="2"/>
        <v>1</v>
      </c>
    </row>
    <row r="64" spans="1:12">
      <c r="A64" s="206">
        <f>VALUE(MID(C64,11,4))</f>
        <v>5002</v>
      </c>
      <c r="B64" s="207">
        <f>VALUE(MID(C64,16,4))</f>
        <v>2121</v>
      </c>
      <c r="C64" s="214" t="s">
        <v>1820</v>
      </c>
      <c r="D64" s="511">
        <v>6264</v>
      </c>
      <c r="E64" s="511">
        <v>0</v>
      </c>
      <c r="F64" s="511">
        <v>0</v>
      </c>
      <c r="G64" s="511">
        <v>6264</v>
      </c>
      <c r="H64" s="215">
        <f>+'P Ejer 826'!G64</f>
        <v>6264</v>
      </c>
      <c r="I64" s="174">
        <f t="shared" ref="I64" si="53">+G64-H64</f>
        <v>0</v>
      </c>
      <c r="J64" s="177"/>
      <c r="K64" s="1" t="s">
        <v>1820</v>
      </c>
      <c r="L64" s="431" t="b">
        <f t="shared" si="2"/>
        <v>1</v>
      </c>
    </row>
    <row r="65" spans="1:12">
      <c r="A65" s="206">
        <f>VALUE(MID(C65,11,4))</f>
        <v>5002</v>
      </c>
      <c r="B65" s="207">
        <f>VALUE(MID(C65,16,4))</f>
        <v>2141</v>
      </c>
      <c r="C65" s="214" t="s">
        <v>239</v>
      </c>
      <c r="D65" s="511">
        <v>17058.96</v>
      </c>
      <c r="E65" s="511">
        <v>87496.48</v>
      </c>
      <c r="F65" s="511">
        <v>0</v>
      </c>
      <c r="G65" s="511">
        <v>104555.44</v>
      </c>
      <c r="H65" s="215">
        <f>+'P Ejer 826'!G65</f>
        <v>104555.44</v>
      </c>
      <c r="I65" s="174">
        <f t="shared" si="14"/>
        <v>0</v>
      </c>
      <c r="J65" s="177"/>
      <c r="K65" s="1" t="s">
        <v>239</v>
      </c>
      <c r="L65" s="431" t="b">
        <f t="shared" si="2"/>
        <v>1</v>
      </c>
    </row>
    <row r="66" spans="1:12">
      <c r="A66" s="206">
        <f t="shared" si="5"/>
        <v>5002</v>
      </c>
      <c r="B66" s="207">
        <f t="shared" si="1"/>
        <v>2152</v>
      </c>
      <c r="C66" s="214" t="s">
        <v>1774</v>
      </c>
      <c r="D66" s="511">
        <v>177141.52</v>
      </c>
      <c r="E66" s="511">
        <v>22852</v>
      </c>
      <c r="F66" s="511">
        <v>0</v>
      </c>
      <c r="G66" s="511">
        <v>199993.52</v>
      </c>
      <c r="H66" s="215">
        <f>+'P Ejer 826'!G66</f>
        <v>199993.52</v>
      </c>
      <c r="I66" s="174">
        <f t="shared" si="14"/>
        <v>0</v>
      </c>
      <c r="J66" s="177"/>
      <c r="K66" s="1" t="s">
        <v>1774</v>
      </c>
      <c r="L66" s="431" t="b">
        <f t="shared" si="2"/>
        <v>1</v>
      </c>
    </row>
    <row r="67" spans="1:12">
      <c r="A67" s="206">
        <f>VALUE(MID(C67,11,4))</f>
        <v>5002</v>
      </c>
      <c r="B67" s="207">
        <f>VALUE(MID(C67,16,4))</f>
        <v>2161</v>
      </c>
      <c r="C67" s="214" t="s">
        <v>899</v>
      </c>
      <c r="D67" s="511">
        <v>151417.1</v>
      </c>
      <c r="E67" s="511">
        <v>121190.86</v>
      </c>
      <c r="F67" s="511">
        <v>0</v>
      </c>
      <c r="G67" s="511">
        <v>272607.96000000002</v>
      </c>
      <c r="H67" s="215">
        <f>+'P Ejer 826'!G67</f>
        <v>272607.96000000002</v>
      </c>
      <c r="I67" s="174">
        <f t="shared" si="14"/>
        <v>0</v>
      </c>
      <c r="J67" s="177"/>
      <c r="K67" s="1" t="s">
        <v>899</v>
      </c>
      <c r="L67" s="431" t="b">
        <f t="shared" ref="L67:L130" si="54">C67=K67</f>
        <v>1</v>
      </c>
    </row>
    <row r="68" spans="1:12">
      <c r="A68" s="206">
        <f>VALUE(MID(C68,11,4))</f>
        <v>5002</v>
      </c>
      <c r="B68" s="207">
        <f>VALUE(MID(C68,16,4))</f>
        <v>2211</v>
      </c>
      <c r="C68" s="214" t="s">
        <v>900</v>
      </c>
      <c r="D68" s="511">
        <v>132049.70000000001</v>
      </c>
      <c r="E68" s="511">
        <v>195344.5</v>
      </c>
      <c r="F68" s="511">
        <v>0</v>
      </c>
      <c r="G68" s="511">
        <v>327394.2</v>
      </c>
      <c r="H68" s="215">
        <f>+'P Ejer 826'!G68</f>
        <v>327394.2</v>
      </c>
      <c r="I68" s="174">
        <f t="shared" si="14"/>
        <v>0</v>
      </c>
      <c r="J68" s="177"/>
      <c r="K68" s="1" t="s">
        <v>900</v>
      </c>
      <c r="L68" s="431" t="b">
        <f t="shared" si="54"/>
        <v>1</v>
      </c>
    </row>
    <row r="69" spans="1:12">
      <c r="A69" s="206">
        <f t="shared" ref="A69:A70" si="55">VALUE(MID(C69,11,4))</f>
        <v>5002</v>
      </c>
      <c r="B69" s="207">
        <f t="shared" ref="B69:B70" si="56">VALUE(MID(C69,16,4))</f>
        <v>2231</v>
      </c>
      <c r="C69" s="214" t="s">
        <v>1193</v>
      </c>
      <c r="D69" s="511">
        <v>0</v>
      </c>
      <c r="E69" s="511">
        <v>0</v>
      </c>
      <c r="F69" s="511">
        <v>0</v>
      </c>
      <c r="G69" s="511">
        <v>0</v>
      </c>
      <c r="H69" s="215">
        <f>+'P Ejer 826'!G69</f>
        <v>0</v>
      </c>
      <c r="I69" s="174">
        <f t="shared" si="14"/>
        <v>0</v>
      </c>
      <c r="J69" s="177"/>
      <c r="K69" s="1" t="s">
        <v>1193</v>
      </c>
      <c r="L69" s="431" t="b">
        <f t="shared" si="54"/>
        <v>1</v>
      </c>
    </row>
    <row r="70" spans="1:12">
      <c r="A70" s="206">
        <f t="shared" si="55"/>
        <v>5002</v>
      </c>
      <c r="B70" s="207">
        <f t="shared" si="56"/>
        <v>2431</v>
      </c>
      <c r="C70" s="214" t="s">
        <v>1222</v>
      </c>
      <c r="D70" s="511">
        <v>19999.560000000001</v>
      </c>
      <c r="E70" s="511">
        <v>0</v>
      </c>
      <c r="F70" s="511">
        <v>0</v>
      </c>
      <c r="G70" s="511">
        <v>19999.560000000001</v>
      </c>
      <c r="H70" s="215">
        <f>+'P Ejer 826'!G70</f>
        <v>19999.560000000001</v>
      </c>
      <c r="I70" s="174">
        <f t="shared" si="14"/>
        <v>0</v>
      </c>
      <c r="J70" s="177"/>
      <c r="K70" s="1" t="s">
        <v>1222</v>
      </c>
      <c r="L70" s="431" t="b">
        <f t="shared" si="54"/>
        <v>1</v>
      </c>
    </row>
    <row r="71" spans="1:12">
      <c r="A71" s="206">
        <f t="shared" ref="A71" si="57">VALUE(MID(C71,11,4))</f>
        <v>5002</v>
      </c>
      <c r="B71" s="207">
        <f t="shared" ref="B71" si="58">VALUE(MID(C71,16,4))</f>
        <v>2441</v>
      </c>
      <c r="C71" s="214" t="s">
        <v>1775</v>
      </c>
      <c r="D71" s="511">
        <v>7424</v>
      </c>
      <c r="E71" s="511">
        <v>0</v>
      </c>
      <c r="F71" s="511">
        <v>0</v>
      </c>
      <c r="G71" s="511">
        <v>7424</v>
      </c>
      <c r="H71" s="215">
        <f>+'P Ejer 826'!G71</f>
        <v>7424</v>
      </c>
      <c r="I71" s="174">
        <f t="shared" si="14"/>
        <v>0</v>
      </c>
      <c r="J71" s="177"/>
      <c r="K71" s="1" t="s">
        <v>1775</v>
      </c>
      <c r="L71" s="431" t="b">
        <f t="shared" si="54"/>
        <v>1</v>
      </c>
    </row>
    <row r="72" spans="1:12">
      <c r="A72" s="206">
        <f>VALUE(MID(C72,11,4))</f>
        <v>5002</v>
      </c>
      <c r="B72" s="207">
        <f>VALUE(MID(C72,16,4))</f>
        <v>2461</v>
      </c>
      <c r="C72" s="214" t="s">
        <v>901</v>
      </c>
      <c r="D72" s="511">
        <v>115573.45</v>
      </c>
      <c r="E72" s="511">
        <v>2995.12</v>
      </c>
      <c r="F72" s="511">
        <v>0</v>
      </c>
      <c r="G72" s="511">
        <v>118568.57</v>
      </c>
      <c r="H72" s="215">
        <f>+'P Ejer 826'!G72</f>
        <v>118568.57</v>
      </c>
      <c r="I72" s="174">
        <f t="shared" si="14"/>
        <v>0</v>
      </c>
      <c r="J72" s="177"/>
      <c r="K72" s="1" t="s">
        <v>901</v>
      </c>
      <c r="L72" s="431" t="b">
        <f t="shared" si="54"/>
        <v>1</v>
      </c>
    </row>
    <row r="73" spans="1:12">
      <c r="A73" s="206">
        <f t="shared" si="5"/>
        <v>5002</v>
      </c>
      <c r="B73" s="207">
        <f t="shared" si="1"/>
        <v>2471</v>
      </c>
      <c r="C73" s="214" t="s">
        <v>1205</v>
      </c>
      <c r="D73" s="511">
        <v>99979.48</v>
      </c>
      <c r="E73" s="511">
        <v>0</v>
      </c>
      <c r="F73" s="511">
        <v>0</v>
      </c>
      <c r="G73" s="511">
        <v>99979.48</v>
      </c>
      <c r="H73" s="215">
        <f>+'P Ejer 826'!G73</f>
        <v>99979.48</v>
      </c>
      <c r="I73" s="174">
        <f t="shared" si="14"/>
        <v>0</v>
      </c>
      <c r="J73" s="177"/>
      <c r="K73" s="1" t="s">
        <v>1205</v>
      </c>
      <c r="L73" s="431" t="b">
        <f t="shared" si="54"/>
        <v>1</v>
      </c>
    </row>
    <row r="74" spans="1:12">
      <c r="A74" s="206">
        <f>VALUE(MID(C74,11,4))</f>
        <v>5002</v>
      </c>
      <c r="B74" s="207">
        <f>VALUE(MID(C74,16,4))</f>
        <v>2481</v>
      </c>
      <c r="C74" s="214" t="s">
        <v>1194</v>
      </c>
      <c r="D74" s="511">
        <v>34219.83</v>
      </c>
      <c r="E74" s="511">
        <v>10780.17</v>
      </c>
      <c r="F74" s="511">
        <v>0</v>
      </c>
      <c r="G74" s="511">
        <v>45000</v>
      </c>
      <c r="H74" s="215">
        <f>+'P Ejer 826'!G74</f>
        <v>45000</v>
      </c>
      <c r="I74" s="174">
        <f t="shared" si="14"/>
        <v>0</v>
      </c>
      <c r="J74" s="177"/>
      <c r="K74" s="1" t="s">
        <v>1194</v>
      </c>
      <c r="L74" s="431" t="b">
        <f t="shared" si="54"/>
        <v>1</v>
      </c>
    </row>
    <row r="75" spans="1:12">
      <c r="A75" s="206">
        <f>VALUE(MID(C75,11,4))</f>
        <v>5002</v>
      </c>
      <c r="B75" s="207">
        <f>VALUE(MID(C75,16,4))</f>
        <v>2491</v>
      </c>
      <c r="C75" s="214" t="s">
        <v>1821</v>
      </c>
      <c r="D75" s="511">
        <v>14963.62</v>
      </c>
      <c r="E75" s="511">
        <v>0</v>
      </c>
      <c r="F75" s="511">
        <v>0</v>
      </c>
      <c r="G75" s="511">
        <v>14963.62</v>
      </c>
      <c r="H75" s="215">
        <f>+'P Ejer 826'!G75</f>
        <v>14963.62</v>
      </c>
      <c r="I75" s="174">
        <f t="shared" si="14"/>
        <v>0</v>
      </c>
      <c r="J75" s="177"/>
      <c r="K75" s="1" t="s">
        <v>1821</v>
      </c>
      <c r="L75" s="431" t="b">
        <f t="shared" si="54"/>
        <v>1</v>
      </c>
    </row>
    <row r="76" spans="1:12">
      <c r="A76" s="206">
        <f>VALUE(MID(C76,11,4))</f>
        <v>5002</v>
      </c>
      <c r="B76" s="207">
        <f>VALUE(MID(C76,16,4))</f>
        <v>2541</v>
      </c>
      <c r="C76" s="214" t="s">
        <v>758</v>
      </c>
      <c r="D76" s="511">
        <v>139287</v>
      </c>
      <c r="E76" s="511">
        <v>171391.26</v>
      </c>
      <c r="F76" s="511">
        <v>0</v>
      </c>
      <c r="G76" s="511">
        <v>310678.26</v>
      </c>
      <c r="H76" s="215">
        <f>+'P Ejer 826'!G76</f>
        <v>310678.26</v>
      </c>
      <c r="I76" s="174">
        <f t="shared" si="14"/>
        <v>0</v>
      </c>
      <c r="J76" s="177"/>
      <c r="K76" s="1" t="s">
        <v>758</v>
      </c>
      <c r="L76" s="431" t="b">
        <f t="shared" si="54"/>
        <v>1</v>
      </c>
    </row>
    <row r="77" spans="1:12">
      <c r="A77" s="206">
        <f t="shared" si="5"/>
        <v>5002</v>
      </c>
      <c r="B77" s="207">
        <f t="shared" si="1"/>
        <v>2611</v>
      </c>
      <c r="C77" s="214" t="s">
        <v>432</v>
      </c>
      <c r="D77" s="511">
        <v>326941.86</v>
      </c>
      <c r="E77" s="672">
        <v>43058.14</v>
      </c>
      <c r="F77" s="672">
        <v>0</v>
      </c>
      <c r="G77" s="511">
        <v>370000</v>
      </c>
      <c r="H77" s="215">
        <f>+'P Ejer 826'!G77</f>
        <v>370000.00000000006</v>
      </c>
      <c r="I77" s="174">
        <f t="shared" si="14"/>
        <v>0</v>
      </c>
      <c r="J77" s="177"/>
      <c r="K77" s="1" t="s">
        <v>432</v>
      </c>
      <c r="L77" s="431" t="b">
        <f t="shared" si="54"/>
        <v>1</v>
      </c>
    </row>
    <row r="78" spans="1:12">
      <c r="A78" s="206">
        <f t="shared" si="5"/>
        <v>5002</v>
      </c>
      <c r="B78" s="207">
        <f t="shared" si="1"/>
        <v>2711</v>
      </c>
      <c r="C78" s="214" t="s">
        <v>1195</v>
      </c>
      <c r="D78" s="511">
        <v>63195.4</v>
      </c>
      <c r="E78" s="511">
        <v>0</v>
      </c>
      <c r="F78" s="511">
        <v>0</v>
      </c>
      <c r="G78" s="511">
        <v>63195.4</v>
      </c>
      <c r="H78" s="215">
        <f>+'P Ejer 826'!G78</f>
        <v>63195.4</v>
      </c>
      <c r="I78" s="174">
        <f t="shared" si="14"/>
        <v>0</v>
      </c>
      <c r="J78" s="177"/>
      <c r="K78" s="1" t="s">
        <v>1195</v>
      </c>
      <c r="L78" s="431" t="b">
        <f t="shared" si="54"/>
        <v>1</v>
      </c>
    </row>
    <row r="79" spans="1:12">
      <c r="A79" s="206">
        <f t="shared" si="5"/>
        <v>5002</v>
      </c>
      <c r="B79" s="207">
        <f t="shared" si="1"/>
        <v>2721</v>
      </c>
      <c r="C79" s="214" t="s">
        <v>924</v>
      </c>
      <c r="D79" s="511">
        <v>0</v>
      </c>
      <c r="E79" s="511">
        <v>0</v>
      </c>
      <c r="F79" s="511">
        <v>0</v>
      </c>
      <c r="G79" s="511">
        <v>0</v>
      </c>
      <c r="H79" s="215">
        <f>+'P Ejer 826'!G79</f>
        <v>0</v>
      </c>
      <c r="I79" s="174">
        <f t="shared" si="14"/>
        <v>0</v>
      </c>
      <c r="J79" s="177"/>
      <c r="K79" s="1" t="s">
        <v>924</v>
      </c>
      <c r="L79" s="431" t="b">
        <f t="shared" si="54"/>
        <v>1</v>
      </c>
    </row>
    <row r="80" spans="1:12">
      <c r="A80" s="206">
        <f t="shared" ref="A80" si="59">VALUE(MID(C80,11,4))</f>
        <v>5002</v>
      </c>
      <c r="B80" s="207">
        <f t="shared" ref="B80" si="60">VALUE(MID(C80,16,4))</f>
        <v>2741</v>
      </c>
      <c r="C80" s="214" t="s">
        <v>1822</v>
      </c>
      <c r="D80" s="511">
        <v>6928</v>
      </c>
      <c r="E80" s="511">
        <v>0</v>
      </c>
      <c r="F80" s="511">
        <v>0</v>
      </c>
      <c r="G80" s="511">
        <v>6928</v>
      </c>
      <c r="H80" s="215">
        <f>+'P Ejer 826'!G80</f>
        <v>6928</v>
      </c>
      <c r="I80" s="174">
        <f t="shared" ref="I80" si="61">+G80-H80</f>
        <v>0</v>
      </c>
      <c r="J80" s="177"/>
      <c r="K80" s="1" t="s">
        <v>1822</v>
      </c>
      <c r="L80" s="431" t="b">
        <f t="shared" si="54"/>
        <v>1</v>
      </c>
    </row>
    <row r="81" spans="1:12">
      <c r="A81" s="206">
        <f t="shared" si="5"/>
        <v>5002</v>
      </c>
      <c r="B81" s="207">
        <f t="shared" si="1"/>
        <v>2911</v>
      </c>
      <c r="C81" s="214" t="s">
        <v>1025</v>
      </c>
      <c r="D81" s="511">
        <v>18240.5</v>
      </c>
      <c r="E81" s="511">
        <v>0</v>
      </c>
      <c r="F81" s="511">
        <v>0</v>
      </c>
      <c r="G81" s="511">
        <v>18240.5</v>
      </c>
      <c r="H81" s="215">
        <f>+'P Ejer 826'!G81</f>
        <v>18240.5</v>
      </c>
      <c r="I81" s="174">
        <f t="shared" si="14"/>
        <v>0</v>
      </c>
      <c r="J81" s="177"/>
      <c r="K81" s="1" t="s">
        <v>1025</v>
      </c>
      <c r="L81" s="431" t="b">
        <f t="shared" si="54"/>
        <v>1</v>
      </c>
    </row>
    <row r="82" spans="1:12">
      <c r="A82" s="206">
        <f t="shared" si="5"/>
        <v>5002</v>
      </c>
      <c r="B82" s="207">
        <f t="shared" si="1"/>
        <v>2941</v>
      </c>
      <c r="C82" s="214" t="s">
        <v>240</v>
      </c>
      <c r="D82" s="511">
        <v>108284.82</v>
      </c>
      <c r="E82" s="511">
        <v>11518.8</v>
      </c>
      <c r="F82" s="511">
        <v>0</v>
      </c>
      <c r="G82" s="511">
        <v>119803.62</v>
      </c>
      <c r="H82" s="215">
        <f>+'P Ejer 826'!G82</f>
        <v>119803.62000000001</v>
      </c>
      <c r="I82" s="174">
        <f t="shared" si="14"/>
        <v>0</v>
      </c>
      <c r="J82" s="177"/>
      <c r="K82" s="1" t="s">
        <v>240</v>
      </c>
      <c r="L82" s="431" t="b">
        <f t="shared" si="54"/>
        <v>1</v>
      </c>
    </row>
    <row r="83" spans="1:12">
      <c r="A83" s="206">
        <f t="shared" si="5"/>
        <v>5002</v>
      </c>
      <c r="B83" s="207">
        <f t="shared" si="1"/>
        <v>2961</v>
      </c>
      <c r="C83" s="214" t="s">
        <v>301</v>
      </c>
      <c r="D83" s="511">
        <v>11874</v>
      </c>
      <c r="E83" s="511">
        <v>0</v>
      </c>
      <c r="F83" s="511">
        <v>0</v>
      </c>
      <c r="G83" s="511">
        <v>11874</v>
      </c>
      <c r="H83" s="215">
        <f>+'P Ejer 826'!G83</f>
        <v>11874</v>
      </c>
      <c r="I83" s="174">
        <f t="shared" si="14"/>
        <v>0</v>
      </c>
      <c r="J83" s="177"/>
      <c r="K83" s="1" t="s">
        <v>301</v>
      </c>
      <c r="L83" s="431" t="b">
        <f t="shared" si="54"/>
        <v>1</v>
      </c>
    </row>
    <row r="84" spans="1:12">
      <c r="A84" s="206">
        <f t="shared" si="5"/>
        <v>5002</v>
      </c>
      <c r="B84" s="207">
        <f t="shared" si="1"/>
        <v>2991</v>
      </c>
      <c r="C84" s="214" t="s">
        <v>1552</v>
      </c>
      <c r="D84" s="511">
        <v>0</v>
      </c>
      <c r="E84" s="511">
        <v>0</v>
      </c>
      <c r="F84" s="511">
        <v>0</v>
      </c>
      <c r="G84" s="511">
        <v>0</v>
      </c>
      <c r="H84" s="215">
        <f>+'P Ejer 826'!G84</f>
        <v>0</v>
      </c>
      <c r="I84" s="174">
        <f t="shared" si="14"/>
        <v>0</v>
      </c>
      <c r="J84" s="177"/>
      <c r="K84" s="1" t="s">
        <v>1552</v>
      </c>
      <c r="L84" s="431" t="b">
        <f t="shared" si="54"/>
        <v>1</v>
      </c>
    </row>
    <row r="85" spans="1:12">
      <c r="A85" s="206">
        <f t="shared" si="5"/>
        <v>5002</v>
      </c>
      <c r="B85" s="207">
        <f t="shared" si="1"/>
        <v>3111</v>
      </c>
      <c r="C85" s="214" t="s">
        <v>1730</v>
      </c>
      <c r="D85" s="511">
        <v>84938.89</v>
      </c>
      <c r="E85" s="511">
        <v>0</v>
      </c>
      <c r="F85" s="511">
        <v>0</v>
      </c>
      <c r="G85" s="511">
        <v>84938.89</v>
      </c>
      <c r="H85" s="215">
        <f>+'P Ejer 826'!G85</f>
        <v>84938.89</v>
      </c>
      <c r="I85" s="174">
        <f t="shared" si="14"/>
        <v>0</v>
      </c>
      <c r="J85" s="177"/>
      <c r="K85" s="1" t="s">
        <v>1730</v>
      </c>
      <c r="L85" s="431" t="b">
        <f t="shared" si="54"/>
        <v>1</v>
      </c>
    </row>
    <row r="86" spans="1:12">
      <c r="A86" s="206">
        <f t="shared" ref="A86" si="62">VALUE(MID(C86,11,4))</f>
        <v>5002</v>
      </c>
      <c r="B86" s="207">
        <f t="shared" ref="B86" si="63">VALUE(MID(C86,16,4))</f>
        <v>3112</v>
      </c>
      <c r="C86" s="214" t="s">
        <v>241</v>
      </c>
      <c r="D86" s="511">
        <v>655627</v>
      </c>
      <c r="E86" s="511">
        <v>62801</v>
      </c>
      <c r="F86" s="511">
        <v>0</v>
      </c>
      <c r="G86" s="511">
        <v>718428</v>
      </c>
      <c r="H86" s="215">
        <f>+'P Ejer 826'!G86</f>
        <v>718428</v>
      </c>
      <c r="I86" s="174">
        <f t="shared" si="14"/>
        <v>0</v>
      </c>
      <c r="J86" s="177"/>
      <c r="K86" s="1" t="s">
        <v>241</v>
      </c>
      <c r="L86" s="431" t="b">
        <f t="shared" si="54"/>
        <v>1</v>
      </c>
    </row>
    <row r="87" spans="1:12">
      <c r="A87" s="206">
        <f t="shared" si="5"/>
        <v>5002</v>
      </c>
      <c r="B87" s="207">
        <f t="shared" si="1"/>
        <v>3131</v>
      </c>
      <c r="C87" s="214" t="s">
        <v>902</v>
      </c>
      <c r="D87" s="511">
        <v>321688</v>
      </c>
      <c r="E87" s="511">
        <v>2882</v>
      </c>
      <c r="F87" s="511">
        <v>0</v>
      </c>
      <c r="G87" s="511">
        <v>324570</v>
      </c>
      <c r="H87" s="215">
        <f>+'P Ejer 826'!G87</f>
        <v>324570</v>
      </c>
      <c r="I87" s="174">
        <f t="shared" si="14"/>
        <v>0</v>
      </c>
      <c r="J87" s="177"/>
      <c r="K87" s="1" t="s">
        <v>902</v>
      </c>
      <c r="L87" s="431" t="b">
        <f t="shared" si="54"/>
        <v>1</v>
      </c>
    </row>
    <row r="88" spans="1:12">
      <c r="A88" s="206">
        <f t="shared" si="5"/>
        <v>5002</v>
      </c>
      <c r="B88" s="207">
        <f t="shared" si="1"/>
        <v>3141</v>
      </c>
      <c r="C88" s="214" t="s">
        <v>433</v>
      </c>
      <c r="D88" s="511">
        <v>37705.360000000001</v>
      </c>
      <c r="E88" s="511">
        <v>18852.68</v>
      </c>
      <c r="F88" s="511">
        <v>0</v>
      </c>
      <c r="G88" s="511">
        <v>56558.04</v>
      </c>
      <c r="H88" s="215">
        <f>+'P Ejer 826'!G88</f>
        <v>56558.04</v>
      </c>
      <c r="I88" s="174">
        <f t="shared" si="14"/>
        <v>0</v>
      </c>
      <c r="J88" s="177"/>
      <c r="K88" s="1" t="s">
        <v>433</v>
      </c>
      <c r="L88" s="431" t="b">
        <f t="shared" si="54"/>
        <v>1</v>
      </c>
    </row>
    <row r="89" spans="1:12">
      <c r="A89" s="206">
        <f>VALUE(MID(C89,11,4))</f>
        <v>5002</v>
      </c>
      <c r="B89" s="207">
        <f>VALUE(MID(C89,16,4))</f>
        <v>3171</v>
      </c>
      <c r="C89" s="214" t="s">
        <v>1776</v>
      </c>
      <c r="D89" s="511">
        <v>101500.89</v>
      </c>
      <c r="E89" s="511">
        <v>0</v>
      </c>
      <c r="F89" s="511">
        <v>0</v>
      </c>
      <c r="G89" s="511">
        <v>101500.89</v>
      </c>
      <c r="H89" s="215">
        <f>+'P Ejer 826'!G89</f>
        <v>101500.89</v>
      </c>
      <c r="I89" s="174">
        <f t="shared" si="14"/>
        <v>0</v>
      </c>
      <c r="J89" s="177"/>
      <c r="K89" s="1" t="s">
        <v>1776</v>
      </c>
      <c r="L89" s="431" t="b">
        <f t="shared" si="54"/>
        <v>1</v>
      </c>
    </row>
    <row r="90" spans="1:12">
      <c r="A90" s="206">
        <f t="shared" si="5"/>
        <v>5002</v>
      </c>
      <c r="B90" s="207">
        <f t="shared" si="1"/>
        <v>3181</v>
      </c>
      <c r="C90" s="214" t="s">
        <v>903</v>
      </c>
      <c r="D90" s="511">
        <v>13982.32</v>
      </c>
      <c r="E90" s="511">
        <v>12470</v>
      </c>
      <c r="F90" s="511">
        <v>0</v>
      </c>
      <c r="G90" s="511">
        <v>26452.32</v>
      </c>
      <c r="H90" s="215">
        <f>+'P Ejer 826'!G90</f>
        <v>26452.32</v>
      </c>
      <c r="I90" s="174">
        <f t="shared" si="14"/>
        <v>0</v>
      </c>
      <c r="J90" s="177"/>
      <c r="K90" s="1" t="s">
        <v>903</v>
      </c>
      <c r="L90" s="431" t="b">
        <f t="shared" si="54"/>
        <v>1</v>
      </c>
    </row>
    <row r="91" spans="1:12">
      <c r="A91" s="206">
        <f t="shared" si="5"/>
        <v>5002</v>
      </c>
      <c r="B91" s="207">
        <f t="shared" si="1"/>
        <v>3221</v>
      </c>
      <c r="C91" s="214" t="s">
        <v>434</v>
      </c>
      <c r="D91" s="511">
        <v>972219.03</v>
      </c>
      <c r="E91" s="511">
        <v>135032.09</v>
      </c>
      <c r="F91" s="511">
        <v>0</v>
      </c>
      <c r="G91" s="511">
        <v>1107251.1200000001</v>
      </c>
      <c r="H91" s="215">
        <f>+'P Ejer 826'!G91</f>
        <v>1107251.1200000001</v>
      </c>
      <c r="I91" s="174">
        <f t="shared" si="14"/>
        <v>0</v>
      </c>
      <c r="J91" s="177"/>
      <c r="K91" s="1" t="s">
        <v>434</v>
      </c>
      <c r="L91" s="431" t="b">
        <f t="shared" si="54"/>
        <v>1</v>
      </c>
    </row>
    <row r="92" spans="1:12">
      <c r="A92" s="206">
        <f>VALUE(MID(C92,11,4))</f>
        <v>5002</v>
      </c>
      <c r="B92" s="207">
        <f>VALUE(MID(C92,16,4))</f>
        <v>3271</v>
      </c>
      <c r="C92" s="214" t="s">
        <v>925</v>
      </c>
      <c r="D92" s="511">
        <v>162400</v>
      </c>
      <c r="E92" s="511">
        <v>0</v>
      </c>
      <c r="F92" s="511">
        <v>0</v>
      </c>
      <c r="G92" s="511">
        <v>162400</v>
      </c>
      <c r="H92" s="215">
        <f>+'P Ejer 826'!G92</f>
        <v>162400</v>
      </c>
      <c r="I92" s="174">
        <f t="shared" ref="I92:I98" si="64">+G92-H92</f>
        <v>0</v>
      </c>
      <c r="J92" s="177"/>
      <c r="K92" s="1" t="s">
        <v>925</v>
      </c>
      <c r="L92" s="431" t="b">
        <f t="shared" si="54"/>
        <v>1</v>
      </c>
    </row>
    <row r="93" spans="1:12">
      <c r="A93" s="206">
        <f>VALUE(MID(C93,11,4))</f>
        <v>5002</v>
      </c>
      <c r="B93" s="207">
        <f>VALUE(MID(C93,16,4))</f>
        <v>3311</v>
      </c>
      <c r="C93" s="214" t="s">
        <v>242</v>
      </c>
      <c r="D93" s="511">
        <v>103012.64</v>
      </c>
      <c r="E93" s="511">
        <v>0</v>
      </c>
      <c r="F93" s="511">
        <v>0</v>
      </c>
      <c r="G93" s="511">
        <v>103012.64</v>
      </c>
      <c r="H93" s="215">
        <f>+'P Ejer 826'!G93</f>
        <v>103012.64</v>
      </c>
      <c r="I93" s="174">
        <f t="shared" si="64"/>
        <v>0</v>
      </c>
      <c r="J93" s="177"/>
      <c r="K93" s="1" t="s">
        <v>242</v>
      </c>
      <c r="L93" s="431" t="b">
        <f t="shared" si="54"/>
        <v>1</v>
      </c>
    </row>
    <row r="94" spans="1:12">
      <c r="A94" s="206">
        <f>VALUE(MID(C94,11,4))</f>
        <v>5002</v>
      </c>
      <c r="B94" s="207">
        <f>VALUE(MID(C94,16,4))</f>
        <v>3321</v>
      </c>
      <c r="C94" s="214" t="s">
        <v>1851</v>
      </c>
      <c r="D94" s="511">
        <v>40600</v>
      </c>
      <c r="E94" s="511">
        <v>0</v>
      </c>
      <c r="F94" s="511">
        <v>0</v>
      </c>
      <c r="G94" s="511">
        <v>40600</v>
      </c>
      <c r="H94" s="215">
        <f>+'P Ejer 826'!G94</f>
        <v>40600</v>
      </c>
      <c r="I94" s="174">
        <f t="shared" ref="I94" si="65">+G94-H94</f>
        <v>0</v>
      </c>
      <c r="J94" s="177"/>
      <c r="K94" s="1" t="s">
        <v>1851</v>
      </c>
      <c r="L94" s="431" t="b">
        <f t="shared" si="54"/>
        <v>1</v>
      </c>
    </row>
    <row r="95" spans="1:12">
      <c r="A95" s="206">
        <f t="shared" si="5"/>
        <v>5002</v>
      </c>
      <c r="B95" s="207">
        <f t="shared" si="1"/>
        <v>3331</v>
      </c>
      <c r="C95" s="214" t="s">
        <v>711</v>
      </c>
      <c r="D95" s="511">
        <v>146817.95000000001</v>
      </c>
      <c r="E95" s="511">
        <v>280040</v>
      </c>
      <c r="F95" s="511">
        <v>0</v>
      </c>
      <c r="G95" s="511">
        <v>426857.95</v>
      </c>
      <c r="H95" s="215">
        <f>+'P Ejer 826'!G95</f>
        <v>426857.95</v>
      </c>
      <c r="I95" s="174">
        <f t="shared" si="64"/>
        <v>0</v>
      </c>
      <c r="J95" s="177"/>
      <c r="K95" s="1" t="s">
        <v>711</v>
      </c>
      <c r="L95" s="431" t="b">
        <f t="shared" si="54"/>
        <v>1</v>
      </c>
    </row>
    <row r="96" spans="1:12">
      <c r="A96" s="206">
        <f t="shared" ref="A96" si="66">VALUE(MID(C96,11,4))</f>
        <v>5002</v>
      </c>
      <c r="B96" s="207">
        <f t="shared" ref="B96" si="67">VALUE(MID(C96,16,4))</f>
        <v>3341</v>
      </c>
      <c r="C96" s="214" t="s">
        <v>1887</v>
      </c>
      <c r="D96" s="511">
        <v>46190</v>
      </c>
      <c r="E96" s="511">
        <v>0</v>
      </c>
      <c r="F96" s="511">
        <v>0</v>
      </c>
      <c r="G96" s="511">
        <v>46190</v>
      </c>
      <c r="H96" s="215">
        <f>+'P Ejer 826'!G96</f>
        <v>46190</v>
      </c>
      <c r="I96" s="174">
        <f t="shared" ref="I96" si="68">+G96-H96</f>
        <v>0</v>
      </c>
      <c r="J96" s="177"/>
      <c r="K96" s="1" t="s">
        <v>1887</v>
      </c>
      <c r="L96" s="431" t="b">
        <f t="shared" si="54"/>
        <v>1</v>
      </c>
    </row>
    <row r="97" spans="1:12">
      <c r="A97" s="206">
        <f t="shared" si="5"/>
        <v>5002</v>
      </c>
      <c r="B97" s="207">
        <f t="shared" si="1"/>
        <v>3361</v>
      </c>
      <c r="C97" s="214" t="s">
        <v>776</v>
      </c>
      <c r="D97" s="511">
        <v>393076.11</v>
      </c>
      <c r="E97" s="511">
        <v>481778.89</v>
      </c>
      <c r="F97" s="511">
        <v>0</v>
      </c>
      <c r="G97" s="511">
        <v>874855</v>
      </c>
      <c r="H97" s="215">
        <f>+'P Ejer 826'!G97</f>
        <v>874855</v>
      </c>
      <c r="I97" s="174">
        <f t="shared" si="64"/>
        <v>0</v>
      </c>
      <c r="J97" s="177"/>
      <c r="K97" s="1" t="s">
        <v>776</v>
      </c>
      <c r="L97" s="431" t="b">
        <f t="shared" si="54"/>
        <v>1</v>
      </c>
    </row>
    <row r="98" spans="1:12">
      <c r="A98" s="206">
        <f t="shared" ref="A98" si="69">VALUE(MID(C98,11,4))</f>
        <v>5002</v>
      </c>
      <c r="B98" s="207">
        <f t="shared" ref="B98" si="70">VALUE(MID(C98,16,4))</f>
        <v>3362</v>
      </c>
      <c r="C98" s="214" t="s">
        <v>435</v>
      </c>
      <c r="D98" s="511">
        <v>17823.400000000001</v>
      </c>
      <c r="E98" s="511">
        <v>133000</v>
      </c>
      <c r="F98" s="511">
        <v>0</v>
      </c>
      <c r="G98" s="511">
        <v>150823.4</v>
      </c>
      <c r="H98" s="215">
        <f>+'P Ejer 826'!G98</f>
        <v>150823.4</v>
      </c>
      <c r="I98" s="174">
        <f t="shared" si="64"/>
        <v>0</v>
      </c>
      <c r="J98" s="177"/>
      <c r="K98" s="1" t="s">
        <v>435</v>
      </c>
      <c r="L98" s="431" t="b">
        <f t="shared" si="54"/>
        <v>1</v>
      </c>
    </row>
    <row r="99" spans="1:12">
      <c r="A99" s="206">
        <f>VALUE(MID(C99,11,4))</f>
        <v>5002</v>
      </c>
      <c r="B99" s="207">
        <f>VALUE(MID(C99,16,4))</f>
        <v>3363</v>
      </c>
      <c r="C99" s="214" t="s">
        <v>1467</v>
      </c>
      <c r="D99" s="511">
        <v>76090</v>
      </c>
      <c r="E99" s="511">
        <v>10870</v>
      </c>
      <c r="F99" s="511">
        <v>0</v>
      </c>
      <c r="G99" s="511">
        <v>86960</v>
      </c>
      <c r="H99" s="215">
        <f>+'P Ejer 826'!G99</f>
        <v>86960</v>
      </c>
      <c r="I99" s="174">
        <f t="shared" ref="I99:I159" si="71">+G99-H99</f>
        <v>0</v>
      </c>
      <c r="J99" s="177"/>
      <c r="K99" s="1" t="s">
        <v>1467</v>
      </c>
      <c r="L99" s="431" t="b">
        <f t="shared" si="54"/>
        <v>1</v>
      </c>
    </row>
    <row r="100" spans="1:12">
      <c r="A100" s="206">
        <f t="shared" si="5"/>
        <v>5002</v>
      </c>
      <c r="B100" s="207">
        <f t="shared" si="1"/>
        <v>3381</v>
      </c>
      <c r="C100" s="214" t="s">
        <v>436</v>
      </c>
      <c r="D100" s="511">
        <v>657192.65</v>
      </c>
      <c r="E100" s="511">
        <v>236552.63</v>
      </c>
      <c r="F100" s="511">
        <v>0</v>
      </c>
      <c r="G100" s="511">
        <v>893745.28</v>
      </c>
      <c r="H100" s="215">
        <f>+'P Ejer 826'!G100</f>
        <v>893745.27999999991</v>
      </c>
      <c r="I100" s="174">
        <f t="shared" si="71"/>
        <v>0</v>
      </c>
      <c r="J100" s="177"/>
      <c r="K100" s="1" t="s">
        <v>436</v>
      </c>
      <c r="L100" s="431" t="b">
        <f t="shared" si="54"/>
        <v>1</v>
      </c>
    </row>
    <row r="101" spans="1:12">
      <c r="A101" s="206">
        <f t="shared" si="5"/>
        <v>5002</v>
      </c>
      <c r="B101" s="207">
        <f t="shared" si="1"/>
        <v>3391</v>
      </c>
      <c r="C101" s="214" t="s">
        <v>1731</v>
      </c>
      <c r="D101" s="511">
        <v>88242.74</v>
      </c>
      <c r="E101" s="511">
        <v>18758.740000000002</v>
      </c>
      <c r="F101" s="511">
        <v>0</v>
      </c>
      <c r="G101" s="511">
        <v>107001.48</v>
      </c>
      <c r="H101" s="215">
        <f>+'P Ejer 826'!G101</f>
        <v>107001.48000000001</v>
      </c>
      <c r="I101" s="174">
        <f t="shared" si="71"/>
        <v>0</v>
      </c>
      <c r="J101" s="177"/>
      <c r="K101" s="1" t="s">
        <v>1731</v>
      </c>
      <c r="L101" s="431" t="b">
        <f t="shared" si="54"/>
        <v>1</v>
      </c>
    </row>
    <row r="102" spans="1:12">
      <c r="A102" s="206">
        <f t="shared" ref="A102:A103" si="72">VALUE(MID(C102,11,4))</f>
        <v>5002</v>
      </c>
      <c r="B102" s="207">
        <f t="shared" ref="B102:B103" si="73">VALUE(MID(C102,16,4))</f>
        <v>3411</v>
      </c>
      <c r="C102" s="214" t="s">
        <v>437</v>
      </c>
      <c r="D102" s="511">
        <v>15.52</v>
      </c>
      <c r="E102" s="511">
        <v>21612.68</v>
      </c>
      <c r="F102" s="511">
        <v>0</v>
      </c>
      <c r="G102" s="511">
        <v>21628.2</v>
      </c>
      <c r="H102" s="215">
        <f>+'P Ejer 826'!G102</f>
        <v>21628.2</v>
      </c>
      <c r="I102" s="174">
        <f t="shared" si="71"/>
        <v>0</v>
      </c>
      <c r="J102" s="177"/>
      <c r="K102" s="1" t="s">
        <v>437</v>
      </c>
      <c r="L102" s="431" t="b">
        <f t="shared" si="54"/>
        <v>1</v>
      </c>
    </row>
    <row r="103" spans="1:12">
      <c r="A103" s="206">
        <f t="shared" si="72"/>
        <v>5002</v>
      </c>
      <c r="B103" s="207">
        <f t="shared" si="73"/>
        <v>3451</v>
      </c>
      <c r="C103" s="214" t="s">
        <v>438</v>
      </c>
      <c r="D103" s="511">
        <v>121189.96</v>
      </c>
      <c r="E103" s="511">
        <v>0</v>
      </c>
      <c r="F103" s="511">
        <v>0</v>
      </c>
      <c r="G103" s="511">
        <v>121189.96</v>
      </c>
      <c r="H103" s="215">
        <f>+'P Ejer 826'!G103</f>
        <v>121189.96</v>
      </c>
      <c r="I103" s="174">
        <f t="shared" si="71"/>
        <v>0</v>
      </c>
      <c r="J103" s="177"/>
      <c r="K103" s="1" t="s">
        <v>438</v>
      </c>
      <c r="L103" s="431" t="b">
        <f t="shared" si="54"/>
        <v>1</v>
      </c>
    </row>
    <row r="104" spans="1:12">
      <c r="A104" s="206">
        <f>VALUE(MID(C104,11,4))</f>
        <v>5002</v>
      </c>
      <c r="B104" s="207">
        <f>VALUE(MID(C104,16,4))</f>
        <v>3511</v>
      </c>
      <c r="C104" s="214" t="s">
        <v>904</v>
      </c>
      <c r="D104" s="511">
        <v>438427.8</v>
      </c>
      <c r="E104" s="511">
        <v>1101065</v>
      </c>
      <c r="F104" s="511">
        <v>0</v>
      </c>
      <c r="G104" s="511">
        <v>1539492.8</v>
      </c>
      <c r="H104" s="215">
        <f>+'P Ejer 826'!G104</f>
        <v>1539492.8</v>
      </c>
      <c r="I104" s="174">
        <f t="shared" si="71"/>
        <v>0</v>
      </c>
      <c r="J104" s="177"/>
      <c r="K104" s="1" t="s">
        <v>904</v>
      </c>
      <c r="L104" s="431" t="b">
        <f t="shared" si="54"/>
        <v>1</v>
      </c>
    </row>
    <row r="105" spans="1:12">
      <c r="A105" s="206">
        <f>VALUE(MID(C105,11,4))</f>
        <v>5002</v>
      </c>
      <c r="B105" s="207">
        <f>VALUE(MID(C105,16,4))</f>
        <v>3521</v>
      </c>
      <c r="C105" s="214" t="s">
        <v>243</v>
      </c>
      <c r="D105" s="511">
        <v>74318.880000000005</v>
      </c>
      <c r="E105" s="511">
        <v>103190.1</v>
      </c>
      <c r="F105" s="511">
        <v>0</v>
      </c>
      <c r="G105" s="511">
        <v>177508.98</v>
      </c>
      <c r="H105" s="215">
        <f>+'P Ejer 826'!G105</f>
        <v>177508.98</v>
      </c>
      <c r="I105" s="174">
        <f t="shared" si="71"/>
        <v>0</v>
      </c>
      <c r="J105" s="177"/>
      <c r="K105" s="1" t="s">
        <v>243</v>
      </c>
      <c r="L105" s="431" t="b">
        <f t="shared" si="54"/>
        <v>1</v>
      </c>
    </row>
    <row r="106" spans="1:12">
      <c r="A106" s="206">
        <f t="shared" si="5"/>
        <v>5002</v>
      </c>
      <c r="B106" s="207">
        <f t="shared" si="1"/>
        <v>3531</v>
      </c>
      <c r="C106" s="214" t="s">
        <v>1732</v>
      </c>
      <c r="D106" s="511">
        <v>2320</v>
      </c>
      <c r="E106" s="511">
        <v>0</v>
      </c>
      <c r="F106" s="511">
        <v>0</v>
      </c>
      <c r="G106" s="511">
        <v>2320</v>
      </c>
      <c r="H106" s="215">
        <f>+'P Ejer 826'!G106</f>
        <v>2320</v>
      </c>
      <c r="I106" s="174">
        <f t="shared" si="71"/>
        <v>0</v>
      </c>
      <c r="J106" s="177"/>
      <c r="K106" s="1" t="s">
        <v>1732</v>
      </c>
      <c r="L106" s="431" t="b">
        <f t="shared" si="54"/>
        <v>1</v>
      </c>
    </row>
    <row r="107" spans="1:12">
      <c r="A107" s="206">
        <f t="shared" si="5"/>
        <v>5002</v>
      </c>
      <c r="B107" s="207">
        <f t="shared" si="1"/>
        <v>3553</v>
      </c>
      <c r="C107" s="214" t="s">
        <v>244</v>
      </c>
      <c r="D107" s="511">
        <v>213936.12</v>
      </c>
      <c r="E107" s="511">
        <v>7104</v>
      </c>
      <c r="F107" s="511">
        <v>0</v>
      </c>
      <c r="G107" s="511">
        <v>221040.12</v>
      </c>
      <c r="H107" s="215">
        <f>+'P Ejer 826'!G107</f>
        <v>221040.12</v>
      </c>
      <c r="I107" s="174">
        <f t="shared" si="71"/>
        <v>0</v>
      </c>
      <c r="J107" s="177"/>
      <c r="K107" s="1" t="s">
        <v>244</v>
      </c>
      <c r="L107" s="431" t="b">
        <f t="shared" si="54"/>
        <v>1</v>
      </c>
    </row>
    <row r="108" spans="1:12">
      <c r="A108" s="206">
        <f t="shared" si="5"/>
        <v>5002</v>
      </c>
      <c r="B108" s="207">
        <f t="shared" si="1"/>
        <v>3571</v>
      </c>
      <c r="C108" s="214" t="s">
        <v>941</v>
      </c>
      <c r="D108" s="511">
        <v>63524.36</v>
      </c>
      <c r="E108" s="511">
        <v>41543.08</v>
      </c>
      <c r="F108" s="511">
        <v>0</v>
      </c>
      <c r="G108" s="511">
        <v>105067.44</v>
      </c>
      <c r="H108" s="215">
        <f>+'P Ejer 826'!G108</f>
        <v>105067.44</v>
      </c>
      <c r="I108" s="174">
        <f t="shared" si="71"/>
        <v>0</v>
      </c>
      <c r="J108" s="177"/>
      <c r="K108" s="1" t="s">
        <v>941</v>
      </c>
      <c r="L108" s="431" t="b">
        <f t="shared" si="54"/>
        <v>1</v>
      </c>
    </row>
    <row r="109" spans="1:12">
      <c r="A109" s="206">
        <f t="shared" ref="A109:A131" si="74">VALUE(MID(C109,11,4))</f>
        <v>5002</v>
      </c>
      <c r="B109" s="207">
        <f t="shared" ref="B109:B131" si="75">VALUE(MID(C109,16,4))</f>
        <v>3581</v>
      </c>
      <c r="C109" s="214" t="s">
        <v>439</v>
      </c>
      <c r="D109" s="511">
        <v>1080256.08</v>
      </c>
      <c r="E109" s="511">
        <v>210150</v>
      </c>
      <c r="F109" s="511">
        <v>0</v>
      </c>
      <c r="G109" s="511">
        <v>1290406.08</v>
      </c>
      <c r="H109" s="215">
        <f>+'P Ejer 826'!G109</f>
        <v>1290406.08</v>
      </c>
      <c r="I109" s="174">
        <f t="shared" si="71"/>
        <v>0</v>
      </c>
      <c r="J109" s="177"/>
      <c r="K109" s="1" t="s">
        <v>439</v>
      </c>
      <c r="L109" s="431" t="b">
        <f t="shared" si="54"/>
        <v>1</v>
      </c>
    </row>
    <row r="110" spans="1:12">
      <c r="A110" s="206">
        <f t="shared" si="74"/>
        <v>5002</v>
      </c>
      <c r="B110" s="207">
        <f t="shared" si="75"/>
        <v>3591</v>
      </c>
      <c r="C110" s="214" t="s">
        <v>905</v>
      </c>
      <c r="D110" s="511">
        <v>92684</v>
      </c>
      <c r="E110" s="511">
        <v>5220</v>
      </c>
      <c r="F110" s="511">
        <v>0</v>
      </c>
      <c r="G110" s="511">
        <v>97904</v>
      </c>
      <c r="H110" s="215">
        <f>+'P Ejer 826'!G110</f>
        <v>97904</v>
      </c>
      <c r="I110" s="174">
        <f t="shared" si="71"/>
        <v>0</v>
      </c>
      <c r="J110" s="177"/>
      <c r="K110" s="1" t="s">
        <v>905</v>
      </c>
      <c r="L110" s="431" t="b">
        <f t="shared" si="54"/>
        <v>1</v>
      </c>
    </row>
    <row r="111" spans="1:12">
      <c r="A111" s="206">
        <f>VALUE(MID(C111,11,4))</f>
        <v>5002</v>
      </c>
      <c r="B111" s="207">
        <f>VALUE(MID(C111,16,4))</f>
        <v>3661</v>
      </c>
      <c r="C111" s="214" t="s">
        <v>1733</v>
      </c>
      <c r="D111" s="511">
        <v>23200</v>
      </c>
      <c r="E111" s="511">
        <v>0</v>
      </c>
      <c r="F111" s="511">
        <v>0</v>
      </c>
      <c r="G111" s="511">
        <v>23200</v>
      </c>
      <c r="H111" s="215">
        <f>+'P Ejer 826'!G111</f>
        <v>23200</v>
      </c>
      <c r="I111" s="174">
        <f t="shared" si="71"/>
        <v>0</v>
      </c>
      <c r="J111" s="177"/>
      <c r="K111" s="1" t="s">
        <v>1733</v>
      </c>
      <c r="L111" s="431" t="b">
        <f t="shared" si="54"/>
        <v>1</v>
      </c>
    </row>
    <row r="112" spans="1:12">
      <c r="A112" s="206">
        <f>VALUE(MID(C112,11,4))</f>
        <v>5002</v>
      </c>
      <c r="B112" s="207">
        <f>VALUE(MID(C112,16,4))</f>
        <v>3711</v>
      </c>
      <c r="C112" s="214" t="s">
        <v>245</v>
      </c>
      <c r="D112" s="511">
        <v>101507</v>
      </c>
      <c r="E112" s="511">
        <v>25270</v>
      </c>
      <c r="F112" s="511">
        <v>0</v>
      </c>
      <c r="G112" s="511">
        <v>126777</v>
      </c>
      <c r="H112" s="215">
        <f>+'P Ejer 826'!G112</f>
        <v>126777</v>
      </c>
      <c r="I112" s="174">
        <f t="shared" si="71"/>
        <v>0</v>
      </c>
      <c r="J112" s="177"/>
      <c r="K112" s="1" t="s">
        <v>245</v>
      </c>
      <c r="L112" s="431" t="b">
        <f t="shared" si="54"/>
        <v>1</v>
      </c>
    </row>
    <row r="113" spans="1:12">
      <c r="A113" s="206">
        <f t="shared" si="74"/>
        <v>5002</v>
      </c>
      <c r="B113" s="207">
        <f t="shared" si="75"/>
        <v>3721</v>
      </c>
      <c r="C113" s="214" t="s">
        <v>759</v>
      </c>
      <c r="D113" s="511">
        <v>24950.7</v>
      </c>
      <c r="E113" s="511">
        <v>12930.14</v>
      </c>
      <c r="F113" s="511">
        <v>0</v>
      </c>
      <c r="G113" s="511">
        <v>37880.839999999997</v>
      </c>
      <c r="H113" s="215">
        <f>+'P Ejer 826'!G113</f>
        <v>37880.839999999997</v>
      </c>
      <c r="I113" s="174">
        <f t="shared" si="71"/>
        <v>0</v>
      </c>
      <c r="J113" s="177"/>
      <c r="K113" s="1" t="s">
        <v>759</v>
      </c>
      <c r="L113" s="431" t="b">
        <f t="shared" si="54"/>
        <v>1</v>
      </c>
    </row>
    <row r="114" spans="1:12">
      <c r="A114" s="206">
        <f t="shared" ref="A114:A121" si="76">VALUE(MID(C114,11,4))</f>
        <v>5002</v>
      </c>
      <c r="B114" s="207">
        <f t="shared" ref="B114:B121" si="77">VALUE(MID(C114,16,4))</f>
        <v>3722</v>
      </c>
      <c r="C114" s="214" t="s">
        <v>1438</v>
      </c>
      <c r="D114" s="511">
        <v>57850</v>
      </c>
      <c r="E114" s="511">
        <v>23416</v>
      </c>
      <c r="F114" s="511">
        <v>0</v>
      </c>
      <c r="G114" s="511">
        <v>81266</v>
      </c>
      <c r="H114" s="215">
        <f>+'P Ejer 826'!G114</f>
        <v>81266</v>
      </c>
      <c r="I114" s="174">
        <f t="shared" si="71"/>
        <v>0</v>
      </c>
      <c r="J114" s="177"/>
      <c r="K114" s="1" t="s">
        <v>1438</v>
      </c>
      <c r="L114" s="431" t="b">
        <f t="shared" si="54"/>
        <v>1</v>
      </c>
    </row>
    <row r="115" spans="1:12">
      <c r="A115" s="206">
        <f t="shared" si="76"/>
        <v>5002</v>
      </c>
      <c r="B115" s="207">
        <f t="shared" si="77"/>
        <v>3751</v>
      </c>
      <c r="C115" s="214" t="s">
        <v>906</v>
      </c>
      <c r="D115" s="511">
        <v>109412.83</v>
      </c>
      <c r="E115" s="511">
        <v>60366.02</v>
      </c>
      <c r="F115" s="511">
        <v>0</v>
      </c>
      <c r="G115" s="511">
        <v>169778.85</v>
      </c>
      <c r="H115" s="215">
        <f>+'P Ejer 826'!G115</f>
        <v>169778.85</v>
      </c>
      <c r="I115" s="174">
        <f t="shared" si="71"/>
        <v>0</v>
      </c>
      <c r="J115" s="177"/>
      <c r="K115" s="1" t="s">
        <v>906</v>
      </c>
      <c r="L115" s="431" t="b">
        <f t="shared" si="54"/>
        <v>1</v>
      </c>
    </row>
    <row r="116" spans="1:12">
      <c r="A116" s="206">
        <f t="shared" si="76"/>
        <v>5002</v>
      </c>
      <c r="B116" s="207">
        <f t="shared" si="77"/>
        <v>3831</v>
      </c>
      <c r="C116" s="214" t="s">
        <v>440</v>
      </c>
      <c r="D116" s="511">
        <v>241589.51</v>
      </c>
      <c r="E116" s="511">
        <v>0</v>
      </c>
      <c r="F116" s="511">
        <v>0</v>
      </c>
      <c r="G116" s="511">
        <v>241589.51</v>
      </c>
      <c r="H116" s="215">
        <f>+'P Ejer 826'!G116</f>
        <v>241589.51</v>
      </c>
      <c r="I116" s="174">
        <f t="shared" si="71"/>
        <v>0</v>
      </c>
      <c r="J116" s="177"/>
      <c r="K116" s="1" t="s">
        <v>440</v>
      </c>
      <c r="L116" s="431" t="b">
        <f t="shared" si="54"/>
        <v>1</v>
      </c>
    </row>
    <row r="117" spans="1:12">
      <c r="A117" s="206">
        <f t="shared" si="76"/>
        <v>5002</v>
      </c>
      <c r="B117" s="207">
        <f t="shared" si="77"/>
        <v>3921</v>
      </c>
      <c r="C117" s="214" t="s">
        <v>441</v>
      </c>
      <c r="D117" s="511">
        <v>60150</v>
      </c>
      <c r="E117" s="511">
        <v>4680</v>
      </c>
      <c r="F117" s="511">
        <v>0</v>
      </c>
      <c r="G117" s="511">
        <v>64830</v>
      </c>
      <c r="H117" s="215">
        <f>+'P Ejer 826'!G117</f>
        <v>64830</v>
      </c>
      <c r="I117" s="174">
        <f t="shared" si="71"/>
        <v>0</v>
      </c>
      <c r="J117" s="177"/>
      <c r="K117" s="1" t="s">
        <v>441</v>
      </c>
      <c r="L117" s="431" t="b">
        <f t="shared" si="54"/>
        <v>1</v>
      </c>
    </row>
    <row r="118" spans="1:12">
      <c r="A118" s="206">
        <f t="shared" si="76"/>
        <v>5002</v>
      </c>
      <c r="B118" s="207">
        <f t="shared" si="77"/>
        <v>5111</v>
      </c>
      <c r="C118" s="214" t="s">
        <v>1087</v>
      </c>
      <c r="D118" s="511">
        <v>0</v>
      </c>
      <c r="E118" s="511">
        <v>262902.40000000002</v>
      </c>
      <c r="F118" s="511">
        <v>0</v>
      </c>
      <c r="G118" s="511">
        <v>262902.40000000002</v>
      </c>
      <c r="H118" s="215">
        <f>+'P Ejer 826'!G118</f>
        <v>262902.40000000002</v>
      </c>
      <c r="I118" s="174">
        <f t="shared" si="71"/>
        <v>0</v>
      </c>
      <c r="J118" s="177"/>
      <c r="K118" s="1" t="s">
        <v>1087</v>
      </c>
      <c r="L118" s="431" t="b">
        <f t="shared" si="54"/>
        <v>1</v>
      </c>
    </row>
    <row r="119" spans="1:12">
      <c r="A119" s="206">
        <f t="shared" ref="A119" si="78">VALUE(MID(C119,11,4))</f>
        <v>5002</v>
      </c>
      <c r="B119" s="207">
        <f t="shared" ref="B119" si="79">VALUE(MID(C119,16,4))</f>
        <v>5151</v>
      </c>
      <c r="C119" s="214" t="s">
        <v>1823</v>
      </c>
      <c r="D119" s="511">
        <v>0</v>
      </c>
      <c r="E119" s="511">
        <v>151993.32999999999</v>
      </c>
      <c r="F119" s="511">
        <v>0</v>
      </c>
      <c r="G119" s="511">
        <v>151993.32999999999</v>
      </c>
      <c r="H119" s="215">
        <f>+'P Ejer 826'!G119</f>
        <v>151993.32999999999</v>
      </c>
      <c r="I119" s="174">
        <f t="shared" ref="I119" si="80">+G119-H119</f>
        <v>0</v>
      </c>
      <c r="J119" s="177"/>
      <c r="K119" s="1" t="s">
        <v>1823</v>
      </c>
      <c r="L119" s="431" t="b">
        <f t="shared" si="54"/>
        <v>1</v>
      </c>
    </row>
    <row r="120" spans="1:12">
      <c r="A120" s="206">
        <f t="shared" ref="A120" si="81">VALUE(MID(C120,11,4))</f>
        <v>5002</v>
      </c>
      <c r="B120" s="207">
        <f t="shared" ref="B120" si="82">VALUE(MID(C120,16,4))</f>
        <v>5191</v>
      </c>
      <c r="C120" s="214" t="s">
        <v>1798</v>
      </c>
      <c r="D120" s="511">
        <v>34675.18</v>
      </c>
      <c r="E120" s="511">
        <v>0</v>
      </c>
      <c r="F120" s="511">
        <v>0</v>
      </c>
      <c r="G120" s="511">
        <v>34675.18</v>
      </c>
      <c r="H120" s="215">
        <f>+'P Ejer 826'!G120</f>
        <v>34675.18</v>
      </c>
      <c r="I120" s="174">
        <f t="shared" si="71"/>
        <v>0</v>
      </c>
      <c r="J120" s="177"/>
      <c r="K120" s="1" t="s">
        <v>1798</v>
      </c>
      <c r="L120" s="431" t="b">
        <f t="shared" si="54"/>
        <v>1</v>
      </c>
    </row>
    <row r="121" spans="1:12">
      <c r="A121" s="206">
        <f t="shared" si="76"/>
        <v>5002</v>
      </c>
      <c r="B121" s="207">
        <f t="shared" si="77"/>
        <v>5211</v>
      </c>
      <c r="C121" s="214" t="s">
        <v>1229</v>
      </c>
      <c r="D121" s="511">
        <v>184426.6</v>
      </c>
      <c r="E121" s="511">
        <v>0</v>
      </c>
      <c r="F121" s="511">
        <v>0</v>
      </c>
      <c r="G121" s="511">
        <v>184426.6</v>
      </c>
      <c r="H121" s="215">
        <f>+'P Ejer 826'!G121</f>
        <v>184426.6</v>
      </c>
      <c r="I121" s="174">
        <f t="shared" si="71"/>
        <v>0</v>
      </c>
      <c r="J121" s="177"/>
      <c r="K121" s="1" t="s">
        <v>1229</v>
      </c>
      <c r="L121" s="431" t="b">
        <f t="shared" si="54"/>
        <v>1</v>
      </c>
    </row>
    <row r="122" spans="1:12">
      <c r="A122" s="206">
        <f t="shared" ref="A122" si="83">VALUE(MID(C122,11,4))</f>
        <v>5002</v>
      </c>
      <c r="B122" s="207">
        <f t="shared" ref="B122" si="84">VALUE(MID(C122,16,4))</f>
        <v>5413</v>
      </c>
      <c r="C122" s="214" t="s">
        <v>1837</v>
      </c>
      <c r="D122" s="511">
        <v>0</v>
      </c>
      <c r="E122" s="511">
        <v>827200</v>
      </c>
      <c r="F122" s="511">
        <v>0</v>
      </c>
      <c r="G122" s="511">
        <v>827200</v>
      </c>
      <c r="H122" s="215">
        <f>+'P Ejer 826'!G122</f>
        <v>827200</v>
      </c>
      <c r="I122" s="174">
        <f t="shared" ref="I122" si="85">+G122-H122</f>
        <v>0</v>
      </c>
      <c r="J122" s="177"/>
      <c r="K122" s="1" t="s">
        <v>1837</v>
      </c>
      <c r="L122" s="431" t="b">
        <f t="shared" si="54"/>
        <v>1</v>
      </c>
    </row>
    <row r="123" spans="1:12">
      <c r="A123" s="206">
        <f t="shared" ref="A123" si="86">VALUE(MID(C123,11,4))</f>
        <v>5002</v>
      </c>
      <c r="B123" s="207">
        <f t="shared" ref="B123" si="87">VALUE(MID(C123,16,4))</f>
        <v>5691</v>
      </c>
      <c r="C123" s="214" t="s">
        <v>1734</v>
      </c>
      <c r="D123" s="511">
        <v>13340</v>
      </c>
      <c r="E123" s="511">
        <v>0</v>
      </c>
      <c r="F123" s="511">
        <v>0</v>
      </c>
      <c r="G123" s="511">
        <v>13340</v>
      </c>
      <c r="H123" s="215">
        <f>+'P Ejer 826'!G123</f>
        <v>13340</v>
      </c>
      <c r="I123" s="174">
        <f t="shared" ref="I123" si="88">+G123-H123</f>
        <v>0</v>
      </c>
      <c r="J123" s="177"/>
      <c r="K123" s="1" t="s">
        <v>1734</v>
      </c>
      <c r="L123" s="431" t="b">
        <f t="shared" si="54"/>
        <v>1</v>
      </c>
    </row>
    <row r="124" spans="1:12">
      <c r="A124" s="206">
        <f t="shared" si="74"/>
        <v>0</v>
      </c>
      <c r="B124" s="207">
        <f t="shared" si="75"/>
        <v>0</v>
      </c>
      <c r="C124" s="214" t="s">
        <v>1171</v>
      </c>
      <c r="D124" s="511">
        <v>385259.43</v>
      </c>
      <c r="E124" s="511">
        <v>357194.56</v>
      </c>
      <c r="F124" s="511">
        <v>0</v>
      </c>
      <c r="G124" s="511">
        <v>742453.99</v>
      </c>
      <c r="H124" s="215">
        <f>+'P Ejer 826'!G124</f>
        <v>742453.99</v>
      </c>
      <c r="I124" s="174">
        <f t="shared" si="71"/>
        <v>0</v>
      </c>
      <c r="J124" s="177"/>
      <c r="K124" s="1" t="s">
        <v>1171</v>
      </c>
      <c r="L124" s="431" t="b">
        <f t="shared" si="54"/>
        <v>1</v>
      </c>
    </row>
    <row r="125" spans="1:12">
      <c r="A125" s="206">
        <f>VALUE(MID(C125,11,4))</f>
        <v>6001</v>
      </c>
      <c r="B125" s="207">
        <f>VALUE(MID(C125,16,4))</f>
        <v>0</v>
      </c>
      <c r="C125" s="214" t="s">
        <v>1439</v>
      </c>
      <c r="D125" s="511">
        <v>102312</v>
      </c>
      <c r="E125" s="511">
        <v>49996</v>
      </c>
      <c r="F125" s="511">
        <v>0</v>
      </c>
      <c r="G125" s="511">
        <v>152308</v>
      </c>
      <c r="H125" s="215">
        <f>+'P Ejer 826'!G125</f>
        <v>152308</v>
      </c>
      <c r="I125" s="174">
        <f t="shared" si="71"/>
        <v>0</v>
      </c>
      <c r="J125" s="177"/>
      <c r="K125" s="1" t="s">
        <v>1439</v>
      </c>
      <c r="L125" s="431" t="b">
        <f t="shared" si="54"/>
        <v>1</v>
      </c>
    </row>
    <row r="126" spans="1:12">
      <c r="A126" s="206">
        <f>VALUE(MID(C126,11,4))</f>
        <v>6001</v>
      </c>
      <c r="B126" s="207">
        <f>VALUE(MID(C126,16,4))</f>
        <v>2152</v>
      </c>
      <c r="C126" s="214" t="s">
        <v>1901</v>
      </c>
      <c r="D126" s="511">
        <v>0</v>
      </c>
      <c r="E126" s="511">
        <v>49996</v>
      </c>
      <c r="F126" s="511">
        <v>0</v>
      </c>
      <c r="G126" s="511">
        <v>49996</v>
      </c>
      <c r="H126" s="215">
        <f>+'P Ejer 826'!G126</f>
        <v>49996</v>
      </c>
      <c r="I126" s="174">
        <f t="shared" ref="I126" si="89">+G126-H126</f>
        <v>0</v>
      </c>
      <c r="J126" s="177"/>
      <c r="K126" s="1" t="s">
        <v>1901</v>
      </c>
      <c r="L126" s="431" t="b">
        <f t="shared" si="54"/>
        <v>1</v>
      </c>
    </row>
    <row r="127" spans="1:12">
      <c r="A127" s="206">
        <f t="shared" si="74"/>
        <v>6001</v>
      </c>
      <c r="B127" s="207">
        <f t="shared" si="75"/>
        <v>3611</v>
      </c>
      <c r="C127" s="214" t="s">
        <v>1440</v>
      </c>
      <c r="D127" s="511">
        <v>102312</v>
      </c>
      <c r="E127" s="511">
        <v>0</v>
      </c>
      <c r="F127" s="511">
        <v>0</v>
      </c>
      <c r="G127" s="511">
        <v>102312</v>
      </c>
      <c r="H127" s="215">
        <f>+'P Ejer 826'!G127</f>
        <v>102312</v>
      </c>
      <c r="I127" s="174">
        <f t="shared" si="71"/>
        <v>0</v>
      </c>
      <c r="J127" s="177"/>
      <c r="K127" s="1" t="s">
        <v>1440</v>
      </c>
      <c r="L127" s="431" t="b">
        <f t="shared" si="54"/>
        <v>1</v>
      </c>
    </row>
    <row r="128" spans="1:12">
      <c r="A128" s="206">
        <f t="shared" ref="A128" si="90">VALUE(MID(C128,11,4))</f>
        <v>6002</v>
      </c>
      <c r="B128" s="207">
        <f t="shared" ref="B128" si="91">VALUE(MID(C128,16,4))</f>
        <v>0</v>
      </c>
      <c r="C128" s="214" t="s">
        <v>1441</v>
      </c>
      <c r="D128" s="511">
        <v>7000</v>
      </c>
      <c r="E128" s="511">
        <v>0</v>
      </c>
      <c r="F128" s="511">
        <v>0</v>
      </c>
      <c r="G128" s="511">
        <v>7000</v>
      </c>
      <c r="H128" s="215">
        <f>+'P Ejer 826'!G128</f>
        <v>7000</v>
      </c>
      <c r="I128" s="174">
        <f t="shared" si="71"/>
        <v>0</v>
      </c>
      <c r="J128" s="177"/>
      <c r="K128" s="1" t="s">
        <v>1441</v>
      </c>
      <c r="L128" s="431" t="b">
        <f t="shared" si="54"/>
        <v>1</v>
      </c>
    </row>
    <row r="129" spans="1:12">
      <c r="A129" s="206">
        <f>VALUE(MID(C129,11,4))</f>
        <v>6002</v>
      </c>
      <c r="B129" s="207">
        <f>VALUE(MID(C129,16,4))</f>
        <v>3341</v>
      </c>
      <c r="C129" s="214" t="s">
        <v>1735</v>
      </c>
      <c r="D129" s="511">
        <v>0</v>
      </c>
      <c r="E129" s="511">
        <v>0</v>
      </c>
      <c r="F129" s="511">
        <v>0</v>
      </c>
      <c r="G129" s="511">
        <v>0</v>
      </c>
      <c r="H129" s="215">
        <f>+'P Ejer 826'!G129</f>
        <v>0</v>
      </c>
      <c r="I129" s="174">
        <f t="shared" si="71"/>
        <v>0</v>
      </c>
      <c r="J129" s="177"/>
      <c r="K129" s="1" t="s">
        <v>1735</v>
      </c>
      <c r="L129" s="431" t="b">
        <f t="shared" si="54"/>
        <v>1</v>
      </c>
    </row>
    <row r="130" spans="1:12">
      <c r="A130" s="206">
        <f>VALUE(MID(C130,11,4))</f>
        <v>6002</v>
      </c>
      <c r="B130" s="207">
        <f>VALUE(MID(C130,16,4))</f>
        <v>3391</v>
      </c>
      <c r="C130" s="214" t="s">
        <v>1888</v>
      </c>
      <c r="D130" s="511">
        <v>7000</v>
      </c>
      <c r="E130" s="511">
        <v>0</v>
      </c>
      <c r="F130" s="511">
        <v>0</v>
      </c>
      <c r="G130" s="511">
        <v>7000</v>
      </c>
      <c r="H130" s="215">
        <f>+'P Ejer 826'!G130</f>
        <v>7000</v>
      </c>
      <c r="I130" s="174">
        <f t="shared" ref="I130" si="92">+G130-H130</f>
        <v>0</v>
      </c>
      <c r="J130" s="177"/>
      <c r="K130" s="1" t="s">
        <v>1888</v>
      </c>
      <c r="L130" s="431" t="b">
        <f t="shared" si="54"/>
        <v>1</v>
      </c>
    </row>
    <row r="131" spans="1:12">
      <c r="A131" s="206">
        <f t="shared" si="74"/>
        <v>6003</v>
      </c>
      <c r="B131" s="207">
        <f t="shared" si="75"/>
        <v>0</v>
      </c>
      <c r="C131" s="214" t="s">
        <v>1736</v>
      </c>
      <c r="D131" s="511">
        <v>23200</v>
      </c>
      <c r="E131" s="511">
        <v>43349.9</v>
      </c>
      <c r="F131" s="511">
        <v>0</v>
      </c>
      <c r="G131" s="511">
        <v>66549.899999999994</v>
      </c>
      <c r="H131" s="215">
        <f>+'P Ejer 826'!G131</f>
        <v>66549.899999999994</v>
      </c>
      <c r="I131" s="174">
        <f t="shared" si="71"/>
        <v>0</v>
      </c>
      <c r="J131" s="177"/>
      <c r="K131" s="1" t="s">
        <v>1736</v>
      </c>
      <c r="L131" s="431" t="b">
        <f t="shared" ref="L131:L159" si="93">C131=K131</f>
        <v>1</v>
      </c>
    </row>
    <row r="132" spans="1:12">
      <c r="A132" s="206">
        <f t="shared" ref="A132" si="94">VALUE(MID(C132,11,4))</f>
        <v>6003</v>
      </c>
      <c r="B132" s="207">
        <f t="shared" ref="B132" si="95">VALUE(MID(C132,16,4))</f>
        <v>3821</v>
      </c>
      <c r="C132" s="214" t="s">
        <v>1777</v>
      </c>
      <c r="D132" s="511">
        <v>23200</v>
      </c>
      <c r="E132" s="511">
        <v>0</v>
      </c>
      <c r="F132" s="511">
        <v>0</v>
      </c>
      <c r="G132" s="511">
        <v>23200</v>
      </c>
      <c r="H132" s="215">
        <f>+'P Ejer 826'!G132</f>
        <v>23200</v>
      </c>
      <c r="I132" s="174">
        <f t="shared" si="71"/>
        <v>0</v>
      </c>
      <c r="J132" s="177"/>
      <c r="K132" s="1" t="s">
        <v>1777</v>
      </c>
      <c r="L132" s="431" t="b">
        <f t="shared" si="93"/>
        <v>1</v>
      </c>
    </row>
    <row r="133" spans="1:12">
      <c r="A133" s="206">
        <f t="shared" si="5"/>
        <v>6003</v>
      </c>
      <c r="B133" s="207">
        <f t="shared" si="1"/>
        <v>4411</v>
      </c>
      <c r="C133" s="214" t="s">
        <v>1737</v>
      </c>
      <c r="D133" s="511">
        <v>0</v>
      </c>
      <c r="E133" s="511">
        <v>43349.9</v>
      </c>
      <c r="F133" s="511">
        <v>0</v>
      </c>
      <c r="G133" s="511">
        <v>43349.9</v>
      </c>
      <c r="H133" s="215">
        <f>+'P Ejer 826'!G133</f>
        <v>43349.9</v>
      </c>
      <c r="I133" s="174">
        <f t="shared" si="71"/>
        <v>0</v>
      </c>
      <c r="J133" s="177"/>
      <c r="K133" s="1" t="s">
        <v>1737</v>
      </c>
      <c r="L133" s="431" t="b">
        <f t="shared" si="93"/>
        <v>1</v>
      </c>
    </row>
    <row r="134" spans="1:12">
      <c r="A134" s="206">
        <f t="shared" si="5"/>
        <v>6004</v>
      </c>
      <c r="B134" s="207">
        <f t="shared" si="1"/>
        <v>0</v>
      </c>
      <c r="C134" s="214" t="s">
        <v>1738</v>
      </c>
      <c r="D134" s="511">
        <v>74818.399999999994</v>
      </c>
      <c r="E134" s="511">
        <v>245848.66</v>
      </c>
      <c r="F134" s="511">
        <v>0</v>
      </c>
      <c r="G134" s="511">
        <v>320667.06</v>
      </c>
      <c r="H134" s="215">
        <f>+'P Ejer 826'!G134</f>
        <v>320667.06</v>
      </c>
      <c r="I134" s="174">
        <f t="shared" si="71"/>
        <v>0</v>
      </c>
      <c r="J134" s="177"/>
      <c r="K134" s="1" t="s">
        <v>1738</v>
      </c>
      <c r="L134" s="431" t="b">
        <f t="shared" si="93"/>
        <v>1</v>
      </c>
    </row>
    <row r="135" spans="1:12">
      <c r="A135" s="206">
        <f t="shared" ref="A135" si="96">VALUE(MID(C135,11,4))</f>
        <v>6004</v>
      </c>
      <c r="B135" s="207">
        <f t="shared" ref="B135" si="97">VALUE(MID(C135,16,4))</f>
        <v>3351</v>
      </c>
      <c r="C135" s="214" t="s">
        <v>1739</v>
      </c>
      <c r="D135" s="511">
        <v>48672</v>
      </c>
      <c r="E135" s="511">
        <v>0</v>
      </c>
      <c r="F135" s="511">
        <v>0</v>
      </c>
      <c r="G135" s="511">
        <v>48672</v>
      </c>
      <c r="H135" s="215">
        <f>+'P Ejer 826'!G135</f>
        <v>48672</v>
      </c>
      <c r="I135" s="174">
        <f t="shared" si="71"/>
        <v>0</v>
      </c>
      <c r="J135" s="177"/>
      <c r="K135" s="1" t="s">
        <v>1739</v>
      </c>
      <c r="L135" s="431" t="b">
        <f t="shared" si="93"/>
        <v>1</v>
      </c>
    </row>
    <row r="136" spans="1:12">
      <c r="A136" s="206">
        <f t="shared" si="5"/>
        <v>6004</v>
      </c>
      <c r="B136" s="207">
        <f t="shared" si="1"/>
        <v>3362</v>
      </c>
      <c r="C136" s="214" t="s">
        <v>1740</v>
      </c>
      <c r="D136" s="511">
        <v>26146.400000000001</v>
      </c>
      <c r="E136" s="511">
        <v>245848.66</v>
      </c>
      <c r="F136" s="511">
        <v>0</v>
      </c>
      <c r="G136" s="511">
        <v>271995.06</v>
      </c>
      <c r="H136" s="215">
        <f>+'P Ejer 826'!G136</f>
        <v>271995.06</v>
      </c>
      <c r="I136" s="174">
        <f t="shared" si="71"/>
        <v>0</v>
      </c>
      <c r="J136" s="177"/>
      <c r="K136" s="1" t="s">
        <v>1740</v>
      </c>
      <c r="L136" s="431" t="b">
        <f t="shared" si="93"/>
        <v>1</v>
      </c>
    </row>
    <row r="137" spans="1:12">
      <c r="A137" s="206">
        <f t="shared" si="5"/>
        <v>6005</v>
      </c>
      <c r="B137" s="207">
        <f t="shared" si="1"/>
        <v>0</v>
      </c>
      <c r="C137" s="214" t="s">
        <v>1741</v>
      </c>
      <c r="D137" s="511">
        <v>177929.03</v>
      </c>
      <c r="E137" s="511">
        <v>18000</v>
      </c>
      <c r="F137" s="511">
        <v>0</v>
      </c>
      <c r="G137" s="511">
        <v>195929.03</v>
      </c>
      <c r="H137" s="215">
        <f>+'P Ejer 826'!G137</f>
        <v>195929.03</v>
      </c>
      <c r="I137" s="174">
        <f t="shared" si="71"/>
        <v>0</v>
      </c>
      <c r="J137" s="177"/>
      <c r="K137" s="1" t="s">
        <v>1741</v>
      </c>
      <c r="L137" s="431" t="b">
        <f t="shared" si="93"/>
        <v>1</v>
      </c>
    </row>
    <row r="138" spans="1:12">
      <c r="A138" s="206">
        <f t="shared" si="5"/>
        <v>6005</v>
      </c>
      <c r="B138" s="207">
        <f t="shared" si="1"/>
        <v>3341</v>
      </c>
      <c r="C138" s="214" t="s">
        <v>1742</v>
      </c>
      <c r="D138" s="511">
        <v>103399.03</v>
      </c>
      <c r="E138" s="511">
        <v>10000</v>
      </c>
      <c r="F138" s="511">
        <v>0</v>
      </c>
      <c r="G138" s="511">
        <v>113399.03</v>
      </c>
      <c r="H138" s="215">
        <f>+'P Ejer 826'!G138</f>
        <v>113399.03</v>
      </c>
      <c r="I138" s="174">
        <f t="shared" si="71"/>
        <v>0</v>
      </c>
      <c r="J138" s="177"/>
      <c r="K138" s="1" t="s">
        <v>1742</v>
      </c>
      <c r="L138" s="431" t="b">
        <f t="shared" si="93"/>
        <v>1</v>
      </c>
    </row>
    <row r="139" spans="1:12">
      <c r="A139" s="206">
        <f t="shared" si="5"/>
        <v>6005</v>
      </c>
      <c r="B139" s="207">
        <f t="shared" si="1"/>
        <v>3351</v>
      </c>
      <c r="C139" s="214" t="s">
        <v>1442</v>
      </c>
      <c r="D139" s="511">
        <v>0</v>
      </c>
      <c r="E139" s="511">
        <v>0</v>
      </c>
      <c r="F139" s="511">
        <v>0</v>
      </c>
      <c r="G139" s="511">
        <v>0</v>
      </c>
      <c r="H139" s="215">
        <f>+'P Ejer 826'!G139</f>
        <v>0</v>
      </c>
      <c r="I139" s="174">
        <f t="shared" si="71"/>
        <v>0</v>
      </c>
      <c r="J139" s="177"/>
      <c r="K139" s="1" t="s">
        <v>1442</v>
      </c>
      <c r="L139" s="431" t="b">
        <f t="shared" si="93"/>
        <v>1</v>
      </c>
    </row>
    <row r="140" spans="1:12">
      <c r="A140" s="206">
        <f t="shared" ref="A140" si="98">VALUE(MID(C140,11,4))</f>
        <v>6005</v>
      </c>
      <c r="B140" s="207">
        <f t="shared" ref="B140" si="99">VALUE(MID(C140,16,4))</f>
        <v>3362</v>
      </c>
      <c r="C140" s="214" t="s">
        <v>1443</v>
      </c>
      <c r="D140" s="511">
        <v>24360</v>
      </c>
      <c r="E140" s="511">
        <v>8000</v>
      </c>
      <c r="F140" s="511">
        <v>0</v>
      </c>
      <c r="G140" s="511">
        <v>32360</v>
      </c>
      <c r="H140" s="215">
        <f>+'P Ejer 826'!G140</f>
        <v>32360</v>
      </c>
      <c r="I140" s="174">
        <f t="shared" si="71"/>
        <v>0</v>
      </c>
      <c r="J140" s="177"/>
      <c r="K140" s="1" t="s">
        <v>1443</v>
      </c>
      <c r="L140" s="431" t="b">
        <f t="shared" si="93"/>
        <v>1</v>
      </c>
    </row>
    <row r="141" spans="1:12">
      <c r="A141" s="206">
        <f t="shared" ref="A141" si="100">VALUE(MID(C141,11,4))</f>
        <v>6005</v>
      </c>
      <c r="B141" s="207">
        <f t="shared" ref="B141" si="101">VALUE(MID(C141,16,4))</f>
        <v>3391</v>
      </c>
      <c r="C141" s="214" t="s">
        <v>1778</v>
      </c>
      <c r="D141" s="511">
        <v>12800</v>
      </c>
      <c r="E141" s="511">
        <v>0</v>
      </c>
      <c r="F141" s="511">
        <v>0</v>
      </c>
      <c r="G141" s="511">
        <v>12800</v>
      </c>
      <c r="H141" s="215">
        <f>+'P Ejer 826'!G141</f>
        <v>12800</v>
      </c>
      <c r="I141" s="174">
        <f t="shared" si="71"/>
        <v>0</v>
      </c>
      <c r="J141" s="177"/>
      <c r="K141" s="1" t="s">
        <v>1778</v>
      </c>
      <c r="L141" s="431" t="b">
        <f t="shared" si="93"/>
        <v>1</v>
      </c>
    </row>
    <row r="142" spans="1:12">
      <c r="A142" s="206">
        <f t="shared" ref="A142" si="102">VALUE(MID(C142,11,4))</f>
        <v>6005</v>
      </c>
      <c r="B142" s="207">
        <f t="shared" ref="B142" si="103">VALUE(MID(C142,16,4))</f>
        <v>3831</v>
      </c>
      <c r="C142" s="214" t="s">
        <v>1799</v>
      </c>
      <c r="D142" s="511">
        <v>37370</v>
      </c>
      <c r="E142" s="511">
        <v>0</v>
      </c>
      <c r="F142" s="511">
        <v>0</v>
      </c>
      <c r="G142" s="511">
        <v>37370</v>
      </c>
      <c r="H142" s="215">
        <f>+'P Ejer 826'!G142</f>
        <v>37370</v>
      </c>
      <c r="I142" s="174">
        <f t="shared" si="71"/>
        <v>0</v>
      </c>
      <c r="J142" s="177"/>
      <c r="K142" s="1" t="s">
        <v>1799</v>
      </c>
      <c r="L142" s="431" t="b">
        <f t="shared" si="93"/>
        <v>1</v>
      </c>
    </row>
    <row r="143" spans="1:12">
      <c r="A143" s="206">
        <f>VALUE(MID(C143,11,4))</f>
        <v>0</v>
      </c>
      <c r="B143" s="207">
        <f>VALUE(MID(C143,16,4))</f>
        <v>0</v>
      </c>
      <c r="C143" s="214" t="s">
        <v>1444</v>
      </c>
      <c r="D143" s="511">
        <v>1054146.6000000001</v>
      </c>
      <c r="E143" s="511">
        <v>429240.4</v>
      </c>
      <c r="F143" s="511">
        <v>0</v>
      </c>
      <c r="G143" s="511">
        <v>1483387</v>
      </c>
      <c r="H143" s="215">
        <f>+'P Ejer 826'!G143</f>
        <v>1483387</v>
      </c>
      <c r="I143" s="174">
        <f t="shared" si="71"/>
        <v>0</v>
      </c>
      <c r="J143" s="177"/>
      <c r="K143" s="1" t="s">
        <v>1444</v>
      </c>
      <c r="L143" s="431" t="b">
        <f t="shared" si="93"/>
        <v>1</v>
      </c>
    </row>
    <row r="144" spans="1:12">
      <c r="A144" s="206">
        <f t="shared" si="5"/>
        <v>7001</v>
      </c>
      <c r="B144" s="207">
        <f t="shared" si="1"/>
        <v>0</v>
      </c>
      <c r="C144" s="214" t="s">
        <v>1445</v>
      </c>
      <c r="D144" s="511">
        <v>130000</v>
      </c>
      <c r="E144" s="511">
        <v>56000</v>
      </c>
      <c r="F144" s="511">
        <v>0</v>
      </c>
      <c r="G144" s="511">
        <v>186000</v>
      </c>
      <c r="H144" s="215">
        <f>+'P Ejer 826'!G144</f>
        <v>186000</v>
      </c>
      <c r="I144" s="174">
        <f t="shared" si="71"/>
        <v>0</v>
      </c>
      <c r="J144" s="177"/>
      <c r="K144" s="1" t="s">
        <v>1445</v>
      </c>
      <c r="L144" s="431" t="b">
        <f t="shared" si="93"/>
        <v>1</v>
      </c>
    </row>
    <row r="145" spans="1:12">
      <c r="A145" s="206">
        <f t="shared" ref="A145" si="104">VALUE(MID(C145,11,4))</f>
        <v>7001</v>
      </c>
      <c r="B145" s="207">
        <f t="shared" ref="B145" si="105">VALUE(MID(C145,16,4))</f>
        <v>3341</v>
      </c>
      <c r="C145" s="214" t="s">
        <v>1852</v>
      </c>
      <c r="D145" s="511">
        <v>100000</v>
      </c>
      <c r="E145" s="511">
        <v>0</v>
      </c>
      <c r="F145" s="511">
        <v>0</v>
      </c>
      <c r="G145" s="511">
        <v>100000</v>
      </c>
      <c r="H145" s="215">
        <f>+'P Ejer 826'!G145</f>
        <v>100000</v>
      </c>
      <c r="I145" s="174">
        <f t="shared" ref="I145" si="106">+G145-H145</f>
        <v>0</v>
      </c>
      <c r="J145" s="177"/>
      <c r="K145" s="1" t="s">
        <v>1852</v>
      </c>
      <c r="L145" s="431" t="b">
        <f t="shared" si="93"/>
        <v>1</v>
      </c>
    </row>
    <row r="146" spans="1:12">
      <c r="A146" s="206">
        <f t="shared" si="5"/>
        <v>7001</v>
      </c>
      <c r="B146" s="207">
        <f t="shared" si="1"/>
        <v>3362</v>
      </c>
      <c r="C146" s="214" t="s">
        <v>1508</v>
      </c>
      <c r="D146" s="511">
        <v>0</v>
      </c>
      <c r="E146" s="511">
        <v>56000</v>
      </c>
      <c r="F146" s="511">
        <v>0</v>
      </c>
      <c r="G146" s="511">
        <v>56000</v>
      </c>
      <c r="H146" s="215">
        <f>+'P Ejer 826'!G146</f>
        <v>56000</v>
      </c>
      <c r="I146" s="174">
        <f t="shared" si="71"/>
        <v>0</v>
      </c>
      <c r="J146" s="177"/>
      <c r="K146" s="1" t="s">
        <v>1508</v>
      </c>
      <c r="L146" s="431" t="b">
        <f t="shared" si="93"/>
        <v>1</v>
      </c>
    </row>
    <row r="147" spans="1:12">
      <c r="A147" s="206">
        <f>VALUE(MID(C147,11,4))</f>
        <v>7001</v>
      </c>
      <c r="B147" s="207">
        <f t="shared" ref="B147:B159" si="107">VALUE(MID(C147,16,4))</f>
        <v>4411</v>
      </c>
      <c r="C147" s="214" t="s">
        <v>1515</v>
      </c>
      <c r="D147" s="511">
        <v>30000</v>
      </c>
      <c r="E147" s="511">
        <v>0</v>
      </c>
      <c r="F147" s="511">
        <v>0</v>
      </c>
      <c r="G147" s="511">
        <v>30000</v>
      </c>
      <c r="H147" s="215">
        <f>+'P Ejer 826'!G147</f>
        <v>30000</v>
      </c>
      <c r="I147" s="174">
        <f t="shared" si="71"/>
        <v>0</v>
      </c>
      <c r="J147" s="177"/>
      <c r="K147" s="1" t="s">
        <v>1515</v>
      </c>
      <c r="L147" s="431" t="b">
        <f t="shared" si="93"/>
        <v>1</v>
      </c>
    </row>
    <row r="148" spans="1:12">
      <c r="A148" s="206">
        <f>VALUE(MID(C148,11,4))</f>
        <v>7002</v>
      </c>
      <c r="B148" s="207">
        <f t="shared" si="107"/>
        <v>0</v>
      </c>
      <c r="C148" s="214" t="s">
        <v>1446</v>
      </c>
      <c r="D148" s="511">
        <v>377232</v>
      </c>
      <c r="E148" s="511">
        <v>45312</v>
      </c>
      <c r="F148" s="511">
        <v>0</v>
      </c>
      <c r="G148" s="511">
        <v>422544</v>
      </c>
      <c r="H148" s="215">
        <f>+'P Ejer 826'!G148</f>
        <v>422544</v>
      </c>
      <c r="I148" s="174">
        <f t="shared" si="71"/>
        <v>0</v>
      </c>
      <c r="J148" s="177"/>
      <c r="K148" s="1" t="s">
        <v>1446</v>
      </c>
      <c r="L148" s="431" t="b">
        <f t="shared" si="93"/>
        <v>1</v>
      </c>
    </row>
    <row r="149" spans="1:12">
      <c r="A149" s="206">
        <f>VALUE(MID(C149,11,4))</f>
        <v>7002</v>
      </c>
      <c r="B149" s="207">
        <f t="shared" si="107"/>
        <v>3391</v>
      </c>
      <c r="C149" s="214" t="s">
        <v>1447</v>
      </c>
      <c r="D149" s="511">
        <v>377232</v>
      </c>
      <c r="E149" s="511">
        <v>15312</v>
      </c>
      <c r="F149" s="511">
        <v>0</v>
      </c>
      <c r="G149" s="511">
        <v>392544</v>
      </c>
      <c r="H149" s="215">
        <f>+'P Ejer 826'!G149</f>
        <v>392544</v>
      </c>
      <c r="I149" s="174">
        <f t="shared" si="71"/>
        <v>0</v>
      </c>
      <c r="J149" s="177"/>
      <c r="K149" s="1" t="s">
        <v>1447</v>
      </c>
      <c r="L149" s="431" t="b">
        <f t="shared" si="93"/>
        <v>1</v>
      </c>
    </row>
    <row r="150" spans="1:12">
      <c r="A150" s="206">
        <f>VALUE(MID(C150,11,4))</f>
        <v>7002</v>
      </c>
      <c r="B150" s="207">
        <f t="shared" si="107"/>
        <v>4411</v>
      </c>
      <c r="C150" s="214" t="s">
        <v>1743</v>
      </c>
      <c r="D150" s="511">
        <v>0</v>
      </c>
      <c r="E150" s="511">
        <v>30000</v>
      </c>
      <c r="F150" s="511">
        <v>0</v>
      </c>
      <c r="G150" s="511">
        <v>30000</v>
      </c>
      <c r="H150" s="215">
        <f>+'P Ejer 826'!G150</f>
        <v>30000</v>
      </c>
      <c r="I150" s="174">
        <f t="shared" si="71"/>
        <v>0</v>
      </c>
      <c r="J150" s="177"/>
      <c r="K150" s="1" t="s">
        <v>1743</v>
      </c>
      <c r="L150" s="431" t="b">
        <f t="shared" si="93"/>
        <v>1</v>
      </c>
    </row>
    <row r="151" spans="1:12">
      <c r="A151" s="206">
        <f t="shared" si="5"/>
        <v>7003</v>
      </c>
      <c r="B151" s="207">
        <f t="shared" si="107"/>
        <v>0</v>
      </c>
      <c r="C151" s="214" t="s">
        <v>1448</v>
      </c>
      <c r="D151" s="511">
        <v>546914.6</v>
      </c>
      <c r="E151" s="511">
        <v>327928.40000000002</v>
      </c>
      <c r="F151" s="511">
        <v>0</v>
      </c>
      <c r="G151" s="511">
        <v>874843</v>
      </c>
      <c r="H151" s="215">
        <f>+'P Ejer 826'!G151</f>
        <v>874843</v>
      </c>
      <c r="I151" s="174">
        <f t="shared" si="71"/>
        <v>0</v>
      </c>
      <c r="J151" s="177"/>
      <c r="K151" s="1" t="s">
        <v>1448</v>
      </c>
      <c r="L151" s="431" t="b">
        <f t="shared" si="93"/>
        <v>1</v>
      </c>
    </row>
    <row r="152" spans="1:12">
      <c r="A152" s="206">
        <f>VALUE(MID(C152,11,4))</f>
        <v>7003</v>
      </c>
      <c r="B152" s="207">
        <f t="shared" si="107"/>
        <v>3362</v>
      </c>
      <c r="C152" s="214" t="s">
        <v>1744</v>
      </c>
      <c r="D152" s="511">
        <v>122496</v>
      </c>
      <c r="E152" s="511">
        <v>0</v>
      </c>
      <c r="F152" s="511">
        <v>0</v>
      </c>
      <c r="G152" s="511">
        <v>122496</v>
      </c>
      <c r="H152" s="215">
        <f>+'P Ejer 826'!G152</f>
        <v>122496</v>
      </c>
      <c r="I152" s="174">
        <f t="shared" si="71"/>
        <v>0</v>
      </c>
      <c r="J152" s="177"/>
      <c r="K152" s="1" t="s">
        <v>1744</v>
      </c>
      <c r="L152" s="431" t="b">
        <f t="shared" si="93"/>
        <v>1</v>
      </c>
    </row>
    <row r="153" spans="1:12">
      <c r="A153" s="206">
        <f>VALUE(MID(C153,11,4))</f>
        <v>7003</v>
      </c>
      <c r="B153" s="207">
        <f t="shared" si="107"/>
        <v>3391</v>
      </c>
      <c r="C153" s="214" t="s">
        <v>1745</v>
      </c>
      <c r="D153" s="511">
        <v>0</v>
      </c>
      <c r="E153" s="511">
        <v>0</v>
      </c>
      <c r="F153" s="511">
        <v>0</v>
      </c>
      <c r="G153" s="511">
        <v>0</v>
      </c>
      <c r="H153" s="215">
        <f>+'P Ejer 826'!G153</f>
        <v>0</v>
      </c>
      <c r="I153" s="174">
        <f t="shared" si="71"/>
        <v>0</v>
      </c>
      <c r="J153" s="177"/>
      <c r="K153" s="1" t="s">
        <v>1745</v>
      </c>
      <c r="L153" s="431" t="b">
        <f t="shared" si="93"/>
        <v>1</v>
      </c>
    </row>
    <row r="154" spans="1:12">
      <c r="A154" s="206">
        <f>VALUE(MID(C154,11,4))</f>
        <v>7003</v>
      </c>
      <c r="B154" s="207">
        <f t="shared" ref="B154" si="108">VALUE(MID(C154,16,4))</f>
        <v>3831</v>
      </c>
      <c r="C154" s="214" t="s">
        <v>1449</v>
      </c>
      <c r="D154" s="511">
        <v>424418.6</v>
      </c>
      <c r="E154" s="511">
        <v>327928.40000000002</v>
      </c>
      <c r="F154" s="511">
        <v>0</v>
      </c>
      <c r="G154" s="511">
        <v>752347</v>
      </c>
      <c r="H154" s="215">
        <f>+'P Ejer 826'!G154</f>
        <v>752347</v>
      </c>
      <c r="I154" s="174">
        <f t="shared" si="71"/>
        <v>0</v>
      </c>
      <c r="J154" s="177"/>
      <c r="K154" s="1" t="s">
        <v>1449</v>
      </c>
      <c r="L154" s="431" t="b">
        <f t="shared" si="93"/>
        <v>1</v>
      </c>
    </row>
    <row r="155" spans="1:12">
      <c r="A155" s="206">
        <f>VALUE(MID(C155,11,4))</f>
        <v>0</v>
      </c>
      <c r="B155" s="207">
        <f t="shared" si="107"/>
        <v>0</v>
      </c>
      <c r="C155" s="214" t="s">
        <v>246</v>
      </c>
      <c r="D155" s="511">
        <v>0</v>
      </c>
      <c r="E155" s="672">
        <v>886530</v>
      </c>
      <c r="F155" s="511">
        <v>0</v>
      </c>
      <c r="G155" s="511">
        <v>886530</v>
      </c>
      <c r="H155" s="215">
        <f>+'P Ejer 826'!G155</f>
        <v>886530</v>
      </c>
      <c r="I155" s="174">
        <f t="shared" si="71"/>
        <v>0</v>
      </c>
      <c r="J155" s="177"/>
      <c r="K155" s="1" t="s">
        <v>246</v>
      </c>
      <c r="L155" s="431" t="b">
        <f t="shared" si="93"/>
        <v>1</v>
      </c>
    </row>
    <row r="156" spans="1:12">
      <c r="A156" s="206">
        <f t="shared" si="5"/>
        <v>8001</v>
      </c>
      <c r="B156" s="207">
        <f t="shared" si="107"/>
        <v>0</v>
      </c>
      <c r="C156" s="214" t="s">
        <v>247</v>
      </c>
      <c r="D156" s="511">
        <v>0</v>
      </c>
      <c r="E156" s="511">
        <v>886530</v>
      </c>
      <c r="F156" s="511">
        <v>0</v>
      </c>
      <c r="G156" s="511">
        <v>886530</v>
      </c>
      <c r="H156" s="215">
        <f>+'P Ejer 826'!G156</f>
        <v>886530</v>
      </c>
      <c r="I156" s="174">
        <f t="shared" si="71"/>
        <v>0</v>
      </c>
      <c r="J156" s="177"/>
      <c r="K156" s="1" t="s">
        <v>247</v>
      </c>
      <c r="L156" s="431" t="b">
        <f t="shared" si="93"/>
        <v>1</v>
      </c>
    </row>
    <row r="157" spans="1:12">
      <c r="A157" s="206">
        <f>VALUE(MID(C157,11,4))</f>
        <v>8001</v>
      </c>
      <c r="B157" s="207">
        <f t="shared" si="107"/>
        <v>3362</v>
      </c>
      <c r="C157" s="214" t="s">
        <v>1746</v>
      </c>
      <c r="D157" s="511">
        <v>0</v>
      </c>
      <c r="E157" s="511">
        <v>0</v>
      </c>
      <c r="F157" s="511">
        <v>0</v>
      </c>
      <c r="G157" s="511">
        <v>0</v>
      </c>
      <c r="H157" s="215">
        <f>+'P Ejer 826'!G157</f>
        <v>0</v>
      </c>
      <c r="I157" s="174">
        <f t="shared" si="71"/>
        <v>0</v>
      </c>
      <c r="J157" s="177"/>
      <c r="K157" s="1" t="s">
        <v>1746</v>
      </c>
      <c r="L157" s="431" t="b">
        <f t="shared" si="93"/>
        <v>1</v>
      </c>
    </row>
    <row r="158" spans="1:12">
      <c r="A158" s="206">
        <f>VALUE(MID(C158,11,4))</f>
        <v>8001</v>
      </c>
      <c r="B158" s="207">
        <f t="shared" si="107"/>
        <v>3831</v>
      </c>
      <c r="C158" s="214" t="s">
        <v>248</v>
      </c>
      <c r="D158" s="511">
        <v>0</v>
      </c>
      <c r="E158" s="511">
        <v>16530</v>
      </c>
      <c r="F158" s="511">
        <v>0</v>
      </c>
      <c r="G158" s="511">
        <v>16530</v>
      </c>
      <c r="H158" s="215">
        <f>+'P Ejer 826'!G158</f>
        <v>16530</v>
      </c>
      <c r="I158" s="174">
        <f t="shared" si="71"/>
        <v>0</v>
      </c>
      <c r="J158" s="177"/>
      <c r="K158" s="1" t="s">
        <v>248</v>
      </c>
      <c r="L158" s="431" t="b">
        <f t="shared" si="93"/>
        <v>1</v>
      </c>
    </row>
    <row r="159" spans="1:12">
      <c r="A159" s="206">
        <f t="shared" si="5"/>
        <v>8001</v>
      </c>
      <c r="B159" s="207">
        <f t="shared" si="107"/>
        <v>5911</v>
      </c>
      <c r="C159" s="214" t="s">
        <v>1747</v>
      </c>
      <c r="D159" s="511">
        <v>0</v>
      </c>
      <c r="E159" s="511">
        <v>870000</v>
      </c>
      <c r="F159" s="511">
        <v>0</v>
      </c>
      <c r="G159" s="511">
        <v>870000</v>
      </c>
      <c r="H159" s="215">
        <f>+'P Ejer 826'!G159</f>
        <v>870000</v>
      </c>
      <c r="I159" s="174">
        <f t="shared" si="71"/>
        <v>0</v>
      </c>
      <c r="J159" s="177"/>
      <c r="K159" s="1" t="s">
        <v>1747</v>
      </c>
      <c r="L159" s="431" t="b">
        <f t="shared" si="93"/>
        <v>1</v>
      </c>
    </row>
    <row r="160" spans="1:12">
      <c r="A160" s="206" t="e">
        <f t="shared" ref="A160" si="109">VALUE(MID(C160,11,4))</f>
        <v>#VALUE!</v>
      </c>
      <c r="B160" s="207" t="e">
        <f t="shared" ref="B160" si="110">VALUE(MID(C160,16,4))</f>
        <v>#VALUE!</v>
      </c>
      <c r="C160" s="214" t="s">
        <v>2</v>
      </c>
      <c r="D160" s="511">
        <v>148161501.83000001</v>
      </c>
      <c r="E160" s="511">
        <v>37884032.25</v>
      </c>
      <c r="F160" s="511">
        <v>0</v>
      </c>
      <c r="G160" s="511">
        <v>148161501.83000001</v>
      </c>
      <c r="H160" s="215">
        <f>+'P Ejer 826'!G160</f>
        <v>148161501.82999998</v>
      </c>
      <c r="I160" s="174">
        <f>+G160-H160</f>
        <v>0</v>
      </c>
      <c r="J160" s="177"/>
      <c r="K160" s="636"/>
      <c r="L160" s="431"/>
    </row>
    <row r="161" spans="1:12">
      <c r="A161" s="206" t="e">
        <f t="shared" ref="A161:A172" si="111">VALUE(MID(C161,11,4))</f>
        <v>#VALUE!</v>
      </c>
      <c r="B161" s="207" t="e">
        <f t="shared" ref="B161:B172" si="112">VALUE(MID(C161,16,4))</f>
        <v>#VALUE!</v>
      </c>
      <c r="C161" s="214"/>
      <c r="D161" s="511"/>
      <c r="E161" s="511"/>
      <c r="F161" s="511"/>
      <c r="G161" s="511"/>
      <c r="I161" s="174"/>
      <c r="J161" s="177"/>
      <c r="K161" s="636"/>
      <c r="L161" s="431"/>
    </row>
    <row r="162" spans="1:12">
      <c r="A162" s="206" t="e">
        <f t="shared" si="111"/>
        <v>#VALUE!</v>
      </c>
      <c r="B162" s="207" t="e">
        <f t="shared" si="112"/>
        <v>#VALUE!</v>
      </c>
      <c r="C162" s="509"/>
      <c r="D162" s="180"/>
      <c r="E162" s="180"/>
      <c r="F162" s="180"/>
      <c r="G162" s="129">
        <f>+Balanza!I68</f>
        <v>148161501.83000001</v>
      </c>
      <c r="H162" s="215">
        <f>+'P Ejer 826'!G160</f>
        <v>148161501.82999998</v>
      </c>
      <c r="I162" s="174"/>
      <c r="J162" s="177"/>
      <c r="K162" s="636"/>
      <c r="L162" s="431"/>
    </row>
    <row r="163" spans="1:12">
      <c r="A163" s="206" t="e">
        <f t="shared" si="111"/>
        <v>#VALUE!</v>
      </c>
      <c r="B163" s="207" t="e">
        <f t="shared" si="112"/>
        <v>#VALUE!</v>
      </c>
      <c r="C163" s="510"/>
      <c r="D163" s="129"/>
      <c r="E163" s="129"/>
      <c r="F163" s="129"/>
      <c r="G163" s="129">
        <f>+G160-G162</f>
        <v>0</v>
      </c>
      <c r="H163" s="215"/>
      <c r="I163" s="174"/>
      <c r="J163" s="177"/>
      <c r="K163" s="636"/>
      <c r="L163" s="431"/>
    </row>
    <row r="164" spans="1:12">
      <c r="A164" s="206" t="e">
        <f t="shared" si="111"/>
        <v>#VALUE!</v>
      </c>
      <c r="B164" s="207" t="e">
        <f t="shared" si="112"/>
        <v>#VALUE!</v>
      </c>
      <c r="C164" s="510"/>
      <c r="D164" s="129"/>
      <c r="E164" s="129"/>
      <c r="F164" s="129"/>
      <c r="G164" s="129">
        <f>+G162-H162</f>
        <v>0</v>
      </c>
      <c r="H164" s="173"/>
      <c r="I164" s="174"/>
      <c r="J164" s="177"/>
      <c r="K164" s="636"/>
      <c r="L164" s="431"/>
    </row>
    <row r="165" spans="1:12">
      <c r="A165" s="206" t="e">
        <f t="shared" si="111"/>
        <v>#VALUE!</v>
      </c>
      <c r="B165" s="207" t="e">
        <f t="shared" si="112"/>
        <v>#VALUE!</v>
      </c>
      <c r="C165" s="510"/>
      <c r="D165" s="129"/>
      <c r="E165" s="129"/>
      <c r="F165" s="129"/>
      <c r="J165" s="177"/>
      <c r="K165" s="636"/>
      <c r="L165" s="431"/>
    </row>
    <row r="166" spans="1:12">
      <c r="A166" s="206" t="e">
        <f t="shared" si="111"/>
        <v>#VALUE!</v>
      </c>
      <c r="B166" s="207" t="e">
        <f t="shared" si="112"/>
        <v>#VALUE!</v>
      </c>
      <c r="C166" s="510"/>
      <c r="D166" s="129"/>
      <c r="E166" s="129"/>
      <c r="F166" s="129"/>
      <c r="I166" s="174"/>
      <c r="J166" s="177"/>
      <c r="K166" s="636"/>
      <c r="L166" s="431"/>
    </row>
    <row r="167" spans="1:12">
      <c r="A167" s="206" t="e">
        <f t="shared" si="111"/>
        <v>#VALUE!</v>
      </c>
      <c r="B167" s="207" t="e">
        <f t="shared" si="112"/>
        <v>#VALUE!</v>
      </c>
      <c r="C167" s="510"/>
      <c r="D167" s="129"/>
      <c r="E167" s="129"/>
      <c r="F167" s="129"/>
      <c r="G167" s="129"/>
      <c r="I167" s="173"/>
      <c r="J167" s="177"/>
      <c r="K167" s="636"/>
      <c r="L167" s="431"/>
    </row>
    <row r="168" spans="1:12">
      <c r="A168" s="206" t="e">
        <f t="shared" si="111"/>
        <v>#VALUE!</v>
      </c>
      <c r="B168" s="207" t="e">
        <f t="shared" si="112"/>
        <v>#VALUE!</v>
      </c>
      <c r="C168" s="510"/>
      <c r="D168" s="129"/>
      <c r="E168" s="129"/>
      <c r="F168" s="129"/>
      <c r="G168" s="129"/>
      <c r="J168" s="177"/>
      <c r="K168" s="636"/>
      <c r="L168" s="431"/>
    </row>
    <row r="169" spans="1:12">
      <c r="A169" s="206" t="e">
        <f t="shared" si="111"/>
        <v>#VALUE!</v>
      </c>
      <c r="B169" s="207" t="e">
        <f t="shared" si="112"/>
        <v>#VALUE!</v>
      </c>
      <c r="C169" s="510"/>
      <c r="D169" s="129"/>
      <c r="E169" s="129"/>
      <c r="F169" s="129"/>
      <c r="G169" s="129"/>
      <c r="J169" s="177"/>
      <c r="K169" s="636"/>
      <c r="L169" s="431"/>
    </row>
    <row r="170" spans="1:12">
      <c r="A170" s="206" t="e">
        <f t="shared" si="111"/>
        <v>#VALUE!</v>
      </c>
      <c r="B170" s="207" t="e">
        <f t="shared" si="112"/>
        <v>#VALUE!</v>
      </c>
      <c r="C170" s="510"/>
      <c r="D170" s="129"/>
      <c r="E170" s="129"/>
      <c r="F170" s="129"/>
      <c r="G170" s="129"/>
      <c r="J170" s="177"/>
      <c r="K170" s="636"/>
      <c r="L170" s="431"/>
    </row>
    <row r="171" spans="1:12">
      <c r="A171" s="206" t="e">
        <f t="shared" si="111"/>
        <v>#VALUE!</v>
      </c>
      <c r="B171" s="207" t="e">
        <f t="shared" si="112"/>
        <v>#VALUE!</v>
      </c>
      <c r="C171" s="510"/>
      <c r="D171" s="129"/>
      <c r="E171" s="129"/>
      <c r="F171" s="129"/>
      <c r="G171" s="129"/>
      <c r="J171" s="177"/>
      <c r="K171" s="636"/>
      <c r="L171" s="431"/>
    </row>
    <row r="172" spans="1:12">
      <c r="A172" s="206" t="e">
        <f t="shared" si="111"/>
        <v>#VALUE!</v>
      </c>
      <c r="B172" s="207" t="e">
        <f t="shared" si="112"/>
        <v>#VALUE!</v>
      </c>
      <c r="C172" s="510"/>
      <c r="D172" s="129"/>
      <c r="E172" s="129"/>
      <c r="F172" s="129"/>
      <c r="G172" s="129"/>
      <c r="J172" s="177"/>
      <c r="K172" s="636"/>
      <c r="L172" s="431"/>
    </row>
    <row r="173" spans="1:12">
      <c r="C173" s="510"/>
      <c r="D173" s="129"/>
      <c r="E173" s="129"/>
      <c r="F173" s="129"/>
      <c r="G173" s="129"/>
      <c r="J173" s="177"/>
      <c r="K173" s="636"/>
      <c r="L173" s="431"/>
    </row>
    <row r="174" spans="1:12">
      <c r="D174" s="348"/>
      <c r="E174" s="348"/>
      <c r="F174" s="348"/>
      <c r="G174" s="348"/>
      <c r="J174" s="177"/>
      <c r="K174" s="636"/>
      <c r="L174" s="431"/>
    </row>
    <row r="175" spans="1:12">
      <c r="D175" s="348"/>
      <c r="E175" s="348"/>
      <c r="F175" s="348"/>
      <c r="G175" s="348"/>
      <c r="J175" s="177"/>
      <c r="K175" s="636"/>
      <c r="L175" s="431"/>
    </row>
    <row r="176" spans="1:12">
      <c r="D176" s="348"/>
      <c r="E176" s="227"/>
      <c r="F176" s="227"/>
      <c r="G176" s="348"/>
      <c r="J176" s="177"/>
      <c r="K176" s="636"/>
      <c r="L176" s="431"/>
    </row>
    <row r="177" spans="4:12">
      <c r="D177" s="348"/>
      <c r="E177" s="227"/>
      <c r="F177" s="227"/>
      <c r="G177" s="348"/>
      <c r="J177" s="177"/>
      <c r="K177" s="636"/>
      <c r="L177" s="431"/>
    </row>
    <row r="178" spans="4:12">
      <c r="D178" s="348"/>
      <c r="E178" s="227"/>
      <c r="F178" s="227"/>
      <c r="G178" s="348"/>
      <c r="J178" s="177"/>
      <c r="K178" s="636"/>
      <c r="L178" s="431"/>
    </row>
    <row r="179" spans="4:12">
      <c r="D179" s="348"/>
      <c r="E179" s="227"/>
      <c r="F179" s="348"/>
      <c r="G179" s="348"/>
      <c r="J179" s="177"/>
      <c r="K179" s="636"/>
      <c r="L179" s="431"/>
    </row>
    <row r="180" spans="4:12">
      <c r="D180" s="348"/>
      <c r="E180" s="227"/>
      <c r="F180" s="348"/>
      <c r="G180" s="348"/>
      <c r="J180" s="177"/>
      <c r="K180" s="636"/>
      <c r="L180" s="431"/>
    </row>
    <row r="181" spans="4:12">
      <c r="D181" s="348"/>
      <c r="E181" s="348"/>
      <c r="F181" s="348"/>
      <c r="G181" s="348"/>
      <c r="J181" s="177"/>
      <c r="K181" s="636"/>
      <c r="L181" s="431"/>
    </row>
    <row r="182" spans="4:12">
      <c r="D182" s="348"/>
      <c r="E182" s="348"/>
      <c r="F182" s="348"/>
      <c r="G182" s="348"/>
      <c r="J182" s="177"/>
      <c r="K182" s="636"/>
      <c r="L182" s="431"/>
    </row>
    <row r="183" spans="4:12">
      <c r="J183" s="177"/>
      <c r="K183" s="636"/>
      <c r="L183" s="431"/>
    </row>
    <row r="184" spans="4:12">
      <c r="J184" s="177"/>
      <c r="K184" s="636"/>
      <c r="L184" s="431"/>
    </row>
    <row r="185" spans="4:12">
      <c r="K185" s="636"/>
      <c r="L185" s="431"/>
    </row>
    <row r="186" spans="4:12">
      <c r="K186" s="636"/>
      <c r="L186" s="431"/>
    </row>
    <row r="187" spans="4:12">
      <c r="K187" s="636"/>
      <c r="L187" s="431"/>
    </row>
    <row r="188" spans="4:12">
      <c r="K188" s="636"/>
      <c r="L188" s="431"/>
    </row>
    <row r="189" spans="4:12">
      <c r="K189" s="636"/>
      <c r="L189" s="431"/>
    </row>
    <row r="190" spans="4:12">
      <c r="K190" s="636"/>
      <c r="L190" s="431"/>
    </row>
    <row r="191" spans="4:12">
      <c r="K191" s="636"/>
      <c r="L191" s="431"/>
    </row>
    <row r="192" spans="4:12">
      <c r="K192" s="636"/>
      <c r="L192" s="431"/>
    </row>
    <row r="193" spans="11:12">
      <c r="K193" s="636"/>
      <c r="L193" s="431"/>
    </row>
    <row r="194" spans="11:12">
      <c r="K194" s="636"/>
      <c r="L194" s="431"/>
    </row>
    <row r="195" spans="11:12">
      <c r="K195" s="636"/>
      <c r="L195" s="431"/>
    </row>
    <row r="196" spans="11:12">
      <c r="K196" s="636"/>
      <c r="L196" s="431"/>
    </row>
    <row r="197" spans="11:12">
      <c r="K197" s="636"/>
      <c r="L197" s="431"/>
    </row>
    <row r="198" spans="11:12">
      <c r="K198" s="636"/>
      <c r="L198" s="431"/>
    </row>
    <row r="199" spans="11:12">
      <c r="K199" s="636"/>
      <c r="L199" s="431"/>
    </row>
    <row r="200" spans="11:12">
      <c r="K200" s="636"/>
      <c r="L200" s="431"/>
    </row>
    <row r="201" spans="11:12">
      <c r="K201" s="636"/>
      <c r="L201" s="431"/>
    </row>
    <row r="202" spans="11:12">
      <c r="K202" s="636"/>
      <c r="L202" s="431"/>
    </row>
  </sheetData>
  <autoFilter ref="A1:J217"/>
  <printOptions horizontalCentered="1" gridLinesSet="0"/>
  <pageMargins left="0.19685039370078741" right="0.19685039370078741" top="0.55118110236220474" bottom="0.51181102362204722" header="0.31496062992125984" footer="0.27559055118110237"/>
  <pageSetup orientation="portrait" horizontalDpi="4294967295" verticalDpi="4294967295" r:id="rId1"/>
  <headerFooter alignWithMargins="0">
    <oddHeader xml:space="preserve">&amp;C&amp;"Arial Narrow,Negrita"&amp;9INSTITUTO DE ACCESO A LA INFORMACIÓN PÚBLICA Y  PROTECCIÓN DE DATOS PERSONALES DEL DITRITO FEDERAL. </oddHeader>
    <oddFooter>&amp;R&amp;D&amp;T&amp;P de&amp;N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0"/>
  <sheetViews>
    <sheetView workbookViewId="0">
      <selection activeCell="K22" sqref="K22"/>
    </sheetView>
  </sheetViews>
  <sheetFormatPr baseColWidth="10" defaultRowHeight="14.4"/>
  <cols>
    <col min="4" max="6" width="12.68359375" bestFit="1" customWidth="1"/>
    <col min="7" max="7" width="13.68359375" bestFit="1" customWidth="1"/>
    <col min="8" max="8" width="12.68359375" bestFit="1" customWidth="1"/>
    <col min="9" max="9" width="13.68359375" bestFit="1" customWidth="1"/>
    <col min="10" max="12" width="12.68359375" bestFit="1" customWidth="1"/>
    <col min="14" max="14" width="13.68359375" bestFit="1" customWidth="1"/>
    <col min="16" max="16" width="13.68359375" bestFit="1" customWidth="1"/>
  </cols>
  <sheetData>
    <row r="2" spans="3:17">
      <c r="F2" s="7"/>
      <c r="G2" s="7"/>
      <c r="H2" s="7"/>
      <c r="I2" s="7"/>
      <c r="J2" s="678"/>
      <c r="K2" s="7"/>
      <c r="L2" s="7"/>
    </row>
    <row r="3" spans="3:17">
      <c r="F3" s="7"/>
      <c r="G3" s="717"/>
      <c r="H3" s="678"/>
      <c r="I3" s="693"/>
      <c r="J3" s="678"/>
      <c r="K3" s="7"/>
      <c r="L3" s="693"/>
      <c r="M3" s="7"/>
    </row>
    <row r="4" spans="3:17">
      <c r="D4" s="7"/>
      <c r="E4" s="7"/>
      <c r="F4" s="7"/>
      <c r="G4" s="717"/>
      <c r="H4" s="716"/>
      <c r="I4" s="678"/>
      <c r="J4" s="678"/>
      <c r="K4" s="7"/>
      <c r="L4" s="678"/>
      <c r="M4" s="7"/>
      <c r="N4" s="7"/>
      <c r="O4" s="7"/>
    </row>
    <row r="5" spans="3:17">
      <c r="D5" s="7"/>
      <c r="E5" s="7"/>
      <c r="F5" s="7"/>
      <c r="G5" s="7"/>
      <c r="H5" s="7"/>
      <c r="I5" s="717"/>
      <c r="J5" s="678"/>
      <c r="K5" s="677"/>
      <c r="L5" s="677"/>
      <c r="M5" s="7"/>
      <c r="N5" s="678"/>
      <c r="O5" s="7"/>
    </row>
    <row r="6" spans="3:17">
      <c r="C6" s="7"/>
      <c r="D6" s="7"/>
      <c r="E6" s="7"/>
      <c r="F6" s="7"/>
      <c r="G6" s="692"/>
      <c r="H6" s="7"/>
      <c r="I6" s="692"/>
      <c r="J6" s="678"/>
      <c r="K6" s="677"/>
      <c r="L6" s="679"/>
      <c r="M6" s="7"/>
      <c r="N6" s="678"/>
      <c r="O6" s="7"/>
      <c r="P6" s="7"/>
      <c r="Q6" s="7"/>
    </row>
    <row r="7" spans="3:17">
      <c r="C7" s="7"/>
      <c r="D7" s="693"/>
      <c r="E7" s="7"/>
      <c r="F7" s="694"/>
      <c r="G7" s="7"/>
      <c r="H7" s="7"/>
      <c r="I7" s="677"/>
      <c r="J7" s="678"/>
      <c r="K7" s="677"/>
      <c r="L7" s="678"/>
      <c r="M7" s="7"/>
      <c r="N7" s="690"/>
      <c r="O7" s="690"/>
      <c r="P7" s="6"/>
      <c r="Q7" s="7"/>
    </row>
    <row r="8" spans="3:17">
      <c r="C8" s="7"/>
      <c r="D8" s="678"/>
      <c r="E8" s="677"/>
      <c r="F8" s="7"/>
      <c r="G8" s="677"/>
      <c r="H8" s="677"/>
      <c r="I8" s="677"/>
      <c r="J8" s="678"/>
      <c r="K8" s="677"/>
      <c r="L8" s="678"/>
      <c r="M8" s="7"/>
      <c r="N8" s="7"/>
      <c r="O8" s="7"/>
      <c r="P8" s="6"/>
      <c r="Q8" s="7"/>
    </row>
    <row r="9" spans="3:17">
      <c r="C9" s="7"/>
      <c r="D9" s="7"/>
      <c r="E9" s="677"/>
      <c r="F9" s="7"/>
      <c r="G9" s="677"/>
      <c r="H9" s="7"/>
      <c r="I9" s="677"/>
      <c r="J9" s="677"/>
      <c r="K9" s="7"/>
      <c r="L9" s="7"/>
      <c r="M9" s="7"/>
      <c r="N9" s="7"/>
      <c r="O9" s="7"/>
      <c r="P9" s="7"/>
      <c r="Q9" s="7"/>
    </row>
    <row r="10" spans="3:17">
      <c r="C10" s="7"/>
      <c r="D10" s="7"/>
      <c r="E10" s="677"/>
      <c r="F10" s="6"/>
      <c r="G10" s="677"/>
      <c r="H10" s="6"/>
      <c r="I10" s="677"/>
      <c r="J10" s="677"/>
      <c r="K10" s="6"/>
      <c r="L10" s="6"/>
      <c r="M10" s="7"/>
      <c r="N10" s="6"/>
      <c r="O10" s="7"/>
      <c r="P10" s="6"/>
      <c r="Q10" s="7"/>
    </row>
    <row r="11" spans="3:17">
      <c r="C11" s="7"/>
      <c r="D11" s="692"/>
      <c r="E11" s="7"/>
      <c r="F11" s="7"/>
      <c r="G11" s="67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3:17">
      <c r="C12" s="7"/>
      <c r="D12" s="7"/>
      <c r="E12" s="7"/>
      <c r="F12" s="694"/>
      <c r="G12" s="7"/>
      <c r="H12" s="7"/>
      <c r="I12" s="6"/>
      <c r="J12" s="6"/>
      <c r="K12" s="7"/>
      <c r="L12" s="6"/>
      <c r="M12" s="7"/>
      <c r="N12" s="693"/>
      <c r="O12" s="7"/>
      <c r="P12" s="692"/>
      <c r="Q12" s="7"/>
    </row>
    <row r="13" spans="3:17">
      <c r="C13" s="7"/>
      <c r="D13" s="7"/>
      <c r="E13" s="6"/>
      <c r="F13" s="7"/>
      <c r="G13" s="6"/>
      <c r="H13" s="7"/>
      <c r="I13" s="7"/>
      <c r="J13" s="6"/>
      <c r="K13" s="7"/>
      <c r="L13" s="7"/>
      <c r="M13" s="7"/>
      <c r="N13" s="678"/>
      <c r="O13" s="7"/>
      <c r="P13" s="7"/>
      <c r="Q13" s="7"/>
    </row>
    <row r="14" spans="3:17">
      <c r="C14" s="7"/>
      <c r="D14" s="7"/>
      <c r="E14" s="7"/>
      <c r="F14" s="6"/>
      <c r="G14" s="7"/>
      <c r="H14" s="7"/>
      <c r="I14" s="7"/>
      <c r="J14" s="6"/>
      <c r="K14" s="7"/>
      <c r="L14" s="7"/>
      <c r="M14" s="7"/>
      <c r="N14" s="7"/>
      <c r="O14" s="7"/>
      <c r="P14" s="7"/>
      <c r="Q14" s="7"/>
    </row>
    <row r="15" spans="3:17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92"/>
      <c r="O15" s="7"/>
      <c r="P15" s="7"/>
      <c r="Q15" s="7"/>
    </row>
    <row r="16" spans="3:17">
      <c r="C16" s="7"/>
      <c r="D16" s="67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3:17">
      <c r="C17" s="7"/>
      <c r="D17" s="67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3:17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3:17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3:17"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3:17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3:17"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3:17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3:17"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3:17"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3:17"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3:17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3:17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3:17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3:17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B88"/>
  <sheetViews>
    <sheetView view="pageBreakPreview" topLeftCell="A46" zoomScale="90" zoomScaleNormal="78" zoomScaleSheetLayoutView="90" workbookViewId="0">
      <selection activeCell="B55" sqref="B55"/>
    </sheetView>
  </sheetViews>
  <sheetFormatPr baseColWidth="10" defaultColWidth="11.41796875" defaultRowHeight="11.7"/>
  <cols>
    <col min="1" max="1" width="7.5234375" style="627" customWidth="1"/>
    <col min="2" max="2" width="61.41796875" style="186" customWidth="1"/>
    <col min="3" max="6" width="13.89453125" style="186" customWidth="1"/>
    <col min="7" max="7" width="15.1015625" style="186" customWidth="1"/>
    <col min="8" max="8" width="14.89453125" style="186" customWidth="1"/>
    <col min="9" max="10" width="13.89453125" style="186" customWidth="1"/>
    <col min="11" max="11" width="11.41796875" style="186" customWidth="1"/>
    <col min="12" max="12" width="15.68359375" style="186" customWidth="1"/>
    <col min="13" max="13" width="13.89453125" style="186" customWidth="1"/>
    <col min="14" max="14" width="13.1015625" style="186" customWidth="1"/>
    <col min="15" max="15" width="11.41796875" style="186" customWidth="1"/>
    <col min="16" max="16" width="14.68359375" style="186" customWidth="1"/>
    <col min="17" max="18" width="11.41796875" style="186" customWidth="1"/>
    <col min="19" max="19" width="25.20703125" style="186" customWidth="1"/>
    <col min="20" max="16384" width="11.41796875" style="186"/>
  </cols>
  <sheetData>
    <row r="1" spans="1:28" ht="16.5" customHeight="1">
      <c r="A1" s="1092" t="s">
        <v>1128</v>
      </c>
      <c r="B1" s="1092"/>
      <c r="C1" s="1092"/>
      <c r="D1" s="1092"/>
      <c r="E1" s="1092"/>
      <c r="F1" s="1092"/>
      <c r="G1" s="1092"/>
      <c r="H1" s="1092"/>
      <c r="I1" s="1092"/>
      <c r="J1" s="1092"/>
      <c r="K1" s="797"/>
      <c r="L1" s="797"/>
      <c r="M1" s="798"/>
    </row>
    <row r="2" spans="1:28">
      <c r="A2" s="1093" t="s">
        <v>1906</v>
      </c>
      <c r="B2" s="1093"/>
      <c r="C2" s="1093"/>
      <c r="D2" s="1093"/>
      <c r="E2" s="1093"/>
      <c r="F2" s="1093"/>
      <c r="G2" s="1093"/>
      <c r="H2" s="1093"/>
      <c r="I2" s="1093"/>
      <c r="J2" s="1093"/>
    </row>
    <row r="3" spans="1:28" ht="13.5" customHeight="1">
      <c r="A3" s="624"/>
      <c r="B3" s="193"/>
      <c r="C3" s="193"/>
      <c r="D3" s="193"/>
      <c r="E3" s="193"/>
      <c r="F3" s="193"/>
      <c r="G3" s="193"/>
      <c r="H3" s="193"/>
      <c r="I3" s="193"/>
      <c r="J3" s="193"/>
    </row>
    <row r="4" spans="1:28">
      <c r="A4" s="1094" t="s">
        <v>17</v>
      </c>
      <c r="B4" s="1094"/>
      <c r="C4" s="1094"/>
      <c r="D4" s="1094"/>
      <c r="E4" s="1094"/>
      <c r="F4" s="1094"/>
      <c r="G4" s="1094"/>
      <c r="H4" s="1094"/>
      <c r="I4" s="1094"/>
      <c r="J4" s="1094"/>
    </row>
    <row r="5" spans="1:28" ht="36.75" customHeight="1">
      <c r="A5" s="1095" t="s">
        <v>87</v>
      </c>
      <c r="B5" s="1096" t="s">
        <v>5</v>
      </c>
      <c r="C5" s="1098" t="s">
        <v>1749</v>
      </c>
      <c r="D5" s="1098"/>
      <c r="E5" s="1098" t="s">
        <v>1907</v>
      </c>
      <c r="F5" s="1098"/>
      <c r="G5" s="1098" t="s">
        <v>1908</v>
      </c>
      <c r="H5" s="1098"/>
      <c r="I5" s="1098" t="s">
        <v>1909</v>
      </c>
      <c r="J5" s="1098"/>
    </row>
    <row r="6" spans="1:28">
      <c r="A6" s="1095"/>
      <c r="B6" s="1097"/>
      <c r="C6" s="187" t="s">
        <v>0</v>
      </c>
      <c r="D6" s="187" t="s">
        <v>1</v>
      </c>
      <c r="E6" s="187" t="s">
        <v>0</v>
      </c>
      <c r="F6" s="187" t="s">
        <v>1</v>
      </c>
      <c r="G6" s="187" t="s">
        <v>0</v>
      </c>
      <c r="H6" s="187" t="s">
        <v>1</v>
      </c>
      <c r="I6" s="188" t="s">
        <v>0</v>
      </c>
      <c r="J6" s="188" t="s">
        <v>1</v>
      </c>
    </row>
    <row r="7" spans="1:28">
      <c r="A7" s="623" t="s">
        <v>27</v>
      </c>
      <c r="B7" s="634" t="s">
        <v>24</v>
      </c>
      <c r="C7" s="523">
        <f>+'BC SIS'!B4</f>
        <v>0</v>
      </c>
      <c r="D7" s="523">
        <f>+'BC SIS'!C4</f>
        <v>0</v>
      </c>
      <c r="E7" s="523">
        <f>+'BC SIS'!D4</f>
        <v>0</v>
      </c>
      <c r="F7" s="523">
        <f>+'BC SIS'!E4</f>
        <v>5000</v>
      </c>
      <c r="G7" s="523">
        <f>+'BC SIS'!F4</f>
        <v>5000</v>
      </c>
      <c r="H7" s="523">
        <f>+'BC SIS'!G4</f>
        <v>5000</v>
      </c>
      <c r="I7" s="523">
        <f>+'BC SIS'!H4</f>
        <v>0</v>
      </c>
      <c r="J7" s="523">
        <f>+'BC SIS'!I4</f>
        <v>0</v>
      </c>
      <c r="L7" s="349">
        <f>+I7+I9+I11</f>
        <v>2.3283064365386999E-10</v>
      </c>
      <c r="M7" s="195"/>
      <c r="S7" s="1" t="s">
        <v>319</v>
      </c>
      <c r="T7" s="2"/>
      <c r="U7" s="2">
        <v>0</v>
      </c>
      <c r="V7" s="2">
        <v>5000</v>
      </c>
      <c r="W7" s="2">
        <v>0</v>
      </c>
      <c r="X7" s="2">
        <v>5000</v>
      </c>
      <c r="Y7" s="2">
        <v>0</v>
      </c>
      <c r="Z7" s="2">
        <v>5000</v>
      </c>
      <c r="AA7" s="2">
        <v>0</v>
      </c>
      <c r="AB7" s="186" t="s">
        <v>319</v>
      </c>
    </row>
    <row r="8" spans="1:28">
      <c r="A8" s="623" t="s">
        <v>178</v>
      </c>
      <c r="B8" s="634" t="s">
        <v>179</v>
      </c>
      <c r="C8" s="523">
        <f>+'BC SIS'!B5</f>
        <v>1229609.6000000001</v>
      </c>
      <c r="D8" s="523">
        <f>+'BC SIS'!C5</f>
        <v>0</v>
      </c>
      <c r="E8" s="523">
        <f>+'BC SIS'!D5</f>
        <v>39081269.229999997</v>
      </c>
      <c r="F8" s="523">
        <f>+'BC SIS'!E5</f>
        <v>60290833.229999997</v>
      </c>
      <c r="G8" s="523">
        <f>+'BC SIS'!F5</f>
        <v>375998459.94</v>
      </c>
      <c r="H8" s="523">
        <f>+'BC SIS'!G5</f>
        <v>374565339.25999999</v>
      </c>
      <c r="I8" s="523">
        <f>+'BC SIS'!H5</f>
        <v>1433120.68000007</v>
      </c>
      <c r="J8" s="523">
        <f>+'BC SIS'!I5</f>
        <v>0</v>
      </c>
      <c r="L8" s="349"/>
      <c r="M8" s="195"/>
      <c r="S8" s="1" t="s">
        <v>320</v>
      </c>
      <c r="T8" s="2">
        <v>22393.49</v>
      </c>
      <c r="U8" s="2">
        <v>0</v>
      </c>
      <c r="V8" s="2">
        <v>20787225.5</v>
      </c>
      <c r="W8" s="2">
        <v>17854362.300000001</v>
      </c>
      <c r="X8" s="2">
        <v>20787225.5</v>
      </c>
      <c r="Y8" s="2">
        <v>17854362.300000001</v>
      </c>
      <c r="Z8" s="2">
        <v>2932863.2</v>
      </c>
      <c r="AA8" s="2">
        <v>0</v>
      </c>
      <c r="AB8" s="186" t="s">
        <v>320</v>
      </c>
    </row>
    <row r="9" spans="1:28">
      <c r="A9" s="623" t="s">
        <v>85</v>
      </c>
      <c r="B9" s="634" t="s">
        <v>1042</v>
      </c>
      <c r="C9" s="523">
        <f>+'BC SIS'!B6</f>
        <v>0</v>
      </c>
      <c r="D9" s="523">
        <f>+'BC SIS'!C6</f>
        <v>0</v>
      </c>
      <c r="E9" s="523">
        <f>+'BC SIS'!D6</f>
        <v>0</v>
      </c>
      <c r="F9" s="523">
        <f>+'BC SIS'!E6</f>
        <v>44068.97</v>
      </c>
      <c r="G9" s="523">
        <f>+'BC SIS'!F6</f>
        <v>44068.97</v>
      </c>
      <c r="H9" s="523">
        <f>+'BC SIS'!G6</f>
        <v>44068.97</v>
      </c>
      <c r="I9" s="523">
        <f>+'BC SIS'!H6</f>
        <v>0</v>
      </c>
      <c r="J9" s="523">
        <f>+'BC SIS'!I6</f>
        <v>0</v>
      </c>
      <c r="L9" s="349"/>
      <c r="M9" s="195"/>
      <c r="S9" s="1" t="s">
        <v>488</v>
      </c>
      <c r="T9" s="2"/>
      <c r="U9" s="2">
        <v>0</v>
      </c>
      <c r="V9" s="2">
        <v>15000</v>
      </c>
      <c r="W9" s="2">
        <v>0</v>
      </c>
      <c r="X9" s="2">
        <v>15000</v>
      </c>
      <c r="Y9" s="2">
        <v>0</v>
      </c>
      <c r="Z9" s="2">
        <v>15000</v>
      </c>
      <c r="AA9" s="2">
        <v>0</v>
      </c>
      <c r="AB9" s="186" t="s">
        <v>488</v>
      </c>
    </row>
    <row r="10" spans="1:28">
      <c r="A10" s="623" t="s">
        <v>1013</v>
      </c>
      <c r="B10" s="634" t="s">
        <v>1014</v>
      </c>
      <c r="C10" s="523">
        <f>+'BC SIS'!B7</f>
        <v>0</v>
      </c>
      <c r="D10" s="523">
        <f>+'BC SIS'!C7</f>
        <v>0</v>
      </c>
      <c r="E10" s="523">
        <f>+'BC SIS'!D7</f>
        <v>18322357</v>
      </c>
      <c r="F10" s="523">
        <f>+'BC SIS'!E7</f>
        <v>18322357</v>
      </c>
      <c r="G10" s="523">
        <f>+'BC SIS'!F7</f>
        <v>147868308</v>
      </c>
      <c r="H10" s="523">
        <f>+'BC SIS'!G7</f>
        <v>147868308</v>
      </c>
      <c r="I10" s="523">
        <f>+'BC SIS'!H7</f>
        <v>0</v>
      </c>
      <c r="J10" s="523">
        <f>+'BC SIS'!I7</f>
        <v>0</v>
      </c>
      <c r="L10" s="349"/>
      <c r="M10" s="195"/>
      <c r="S10" s="1" t="s">
        <v>321</v>
      </c>
      <c r="T10" s="2"/>
      <c r="U10" s="2">
        <v>0</v>
      </c>
      <c r="V10" s="2">
        <v>135027.6</v>
      </c>
      <c r="W10" s="2">
        <v>44489</v>
      </c>
      <c r="X10" s="2">
        <v>135027.6</v>
      </c>
      <c r="Y10" s="2">
        <v>44489</v>
      </c>
      <c r="Z10" s="2">
        <v>90538.6</v>
      </c>
      <c r="AA10" s="2">
        <v>0</v>
      </c>
      <c r="AB10" s="186" t="s">
        <v>321</v>
      </c>
    </row>
    <row r="11" spans="1:28">
      <c r="A11" s="623" t="s">
        <v>28</v>
      </c>
      <c r="B11" s="634" t="s">
        <v>79</v>
      </c>
      <c r="C11" s="523">
        <f>+'BC SIS'!B8</f>
        <v>0</v>
      </c>
      <c r="D11" s="523">
        <f>+'BC SIS'!C8</f>
        <v>0</v>
      </c>
      <c r="E11" s="523">
        <f>+'BC SIS'!D8</f>
        <v>63231.31</v>
      </c>
      <c r="F11" s="523">
        <f>+'BC SIS'!E8</f>
        <v>175739.45</v>
      </c>
      <c r="G11" s="523">
        <f>+'BC SIS'!F8</f>
        <v>1220309.68</v>
      </c>
      <c r="H11" s="523">
        <f>+'BC SIS'!G8</f>
        <v>1220309.68</v>
      </c>
      <c r="I11" s="523">
        <f>+'BC SIS'!H8</f>
        <v>2.3283064365386999E-10</v>
      </c>
      <c r="J11" s="523">
        <f>+'BC SIS'!I8</f>
        <v>0</v>
      </c>
      <c r="L11" s="194"/>
      <c r="M11" s="195"/>
      <c r="S11" s="1" t="s">
        <v>322</v>
      </c>
      <c r="T11" s="2">
        <v>13304043.470000001</v>
      </c>
      <c r="U11" s="2">
        <v>0</v>
      </c>
      <c r="V11" s="2">
        <v>13304043.470000001</v>
      </c>
      <c r="W11" s="2">
        <v>0</v>
      </c>
      <c r="X11" s="2">
        <v>13304043.470000001</v>
      </c>
      <c r="Y11" s="2">
        <v>0</v>
      </c>
      <c r="Z11" s="2">
        <v>13304043.470000001</v>
      </c>
      <c r="AA11" s="2">
        <v>0</v>
      </c>
      <c r="AB11" s="186" t="s">
        <v>322</v>
      </c>
    </row>
    <row r="12" spans="1:28">
      <c r="A12" s="623" t="s">
        <v>29</v>
      </c>
      <c r="B12" s="634" t="s">
        <v>83</v>
      </c>
      <c r="C12" s="523">
        <f>+'BC SIS'!B9</f>
        <v>29031258.879999999</v>
      </c>
      <c r="D12" s="523">
        <f>+'BC SIS'!C9</f>
        <v>0</v>
      </c>
      <c r="E12" s="523">
        <f>+'BC SIS'!D9</f>
        <v>414895.73</v>
      </c>
      <c r="F12" s="523">
        <f>+'BC SIS'!E9</f>
        <v>0</v>
      </c>
      <c r="G12" s="523">
        <f>+'BC SIS'!F9</f>
        <v>29530779.780000001</v>
      </c>
      <c r="H12" s="523">
        <f>+'BC SIS'!G9</f>
        <v>1183212.82</v>
      </c>
      <c r="I12" s="523">
        <f>+'BC SIS'!H9</f>
        <v>28347566.960000001</v>
      </c>
      <c r="J12" s="523">
        <f>+'BC SIS'!I9</f>
        <v>0</v>
      </c>
      <c r="L12" s="194"/>
      <c r="M12" s="195"/>
      <c r="S12" s="1" t="s">
        <v>323</v>
      </c>
      <c r="T12" s="2">
        <v>1033071.25</v>
      </c>
      <c r="U12" s="2">
        <v>0</v>
      </c>
      <c r="V12" s="2">
        <v>1033071.25</v>
      </c>
      <c r="W12" s="2">
        <v>0</v>
      </c>
      <c r="X12" s="2">
        <v>1033071.25</v>
      </c>
      <c r="Y12" s="2">
        <v>0</v>
      </c>
      <c r="Z12" s="2">
        <v>1033071.25</v>
      </c>
      <c r="AA12" s="2">
        <v>0</v>
      </c>
      <c r="AB12" s="186" t="s">
        <v>323</v>
      </c>
    </row>
    <row r="13" spans="1:28">
      <c r="A13" s="623" t="s">
        <v>30</v>
      </c>
      <c r="B13" s="634" t="s">
        <v>80</v>
      </c>
      <c r="C13" s="523">
        <f>+'BC SIS'!B10</f>
        <v>1805329.16</v>
      </c>
      <c r="D13" s="523">
        <f>+'BC SIS'!C10</f>
        <v>0</v>
      </c>
      <c r="E13" s="523">
        <f>+'BC SIS'!D10</f>
        <v>0</v>
      </c>
      <c r="F13" s="523">
        <f>+'BC SIS'!E10</f>
        <v>0</v>
      </c>
      <c r="G13" s="523">
        <f>+'BC SIS'!F10</f>
        <v>1989755.76</v>
      </c>
      <c r="H13" s="523">
        <f>+'BC SIS'!G10</f>
        <v>0</v>
      </c>
      <c r="I13" s="523">
        <f>+'BC SIS'!H10</f>
        <v>1989755.76</v>
      </c>
      <c r="J13" s="523">
        <f>+'BC SIS'!I10</f>
        <v>0</v>
      </c>
      <c r="L13" s="194"/>
      <c r="M13" s="195"/>
      <c r="S13" s="1" t="s">
        <v>324</v>
      </c>
      <c r="T13" s="2">
        <v>3044860</v>
      </c>
      <c r="U13" s="2">
        <v>0</v>
      </c>
      <c r="V13" s="2">
        <v>3044860</v>
      </c>
      <c r="W13" s="2">
        <v>0</v>
      </c>
      <c r="X13" s="2">
        <v>3044860</v>
      </c>
      <c r="Y13" s="2">
        <v>0</v>
      </c>
      <c r="Z13" s="2">
        <v>3044860</v>
      </c>
      <c r="AA13" s="2">
        <v>0</v>
      </c>
      <c r="AB13" s="186" t="s">
        <v>324</v>
      </c>
    </row>
    <row r="14" spans="1:28">
      <c r="A14" s="623" t="s">
        <v>31</v>
      </c>
      <c r="B14" s="634" t="s">
        <v>56</v>
      </c>
      <c r="C14" s="523">
        <f>+'BC SIS'!B11</f>
        <v>5140504</v>
      </c>
      <c r="D14" s="523">
        <f>+'BC SIS'!C11</f>
        <v>0</v>
      </c>
      <c r="E14" s="523">
        <f>+'BC SIS'!D11</f>
        <v>827200</v>
      </c>
      <c r="F14" s="523">
        <f>+'BC SIS'!E11</f>
        <v>0</v>
      </c>
      <c r="G14" s="523">
        <f>+'BC SIS'!F11</f>
        <v>5967704</v>
      </c>
      <c r="H14" s="523">
        <f>+'BC SIS'!G11</f>
        <v>649508</v>
      </c>
      <c r="I14" s="523">
        <f>+'BC SIS'!H11</f>
        <v>5318196</v>
      </c>
      <c r="J14" s="523">
        <f>+'BC SIS'!I11</f>
        <v>0</v>
      </c>
      <c r="L14" s="349">
        <f>+J24-385268.55</f>
        <v>291711.70999999001</v>
      </c>
      <c r="M14" s="195"/>
      <c r="S14" s="1" t="s">
        <v>325</v>
      </c>
      <c r="T14" s="2">
        <v>1948897.76</v>
      </c>
      <c r="U14" s="2">
        <v>0</v>
      </c>
      <c r="V14" s="2">
        <v>1948897.76</v>
      </c>
      <c r="W14" s="2">
        <v>0</v>
      </c>
      <c r="X14" s="2">
        <v>1948897.76</v>
      </c>
      <c r="Y14" s="2">
        <v>0</v>
      </c>
      <c r="Z14" s="2">
        <v>1948897.76</v>
      </c>
      <c r="AA14" s="2">
        <v>0</v>
      </c>
      <c r="AB14" s="186" t="s">
        <v>325</v>
      </c>
    </row>
    <row r="15" spans="1:28">
      <c r="A15" s="623" t="s">
        <v>32</v>
      </c>
      <c r="B15" s="634" t="s">
        <v>57</v>
      </c>
      <c r="C15" s="523">
        <f>+'BC SIS'!B12</f>
        <v>4017889.2</v>
      </c>
      <c r="D15" s="523">
        <f>+'BC SIS'!C12</f>
        <v>0</v>
      </c>
      <c r="E15" s="523">
        <f>+'BC SIS'!D12</f>
        <v>0</v>
      </c>
      <c r="F15" s="523">
        <f>+'BC SIS'!E12</f>
        <v>0</v>
      </c>
      <c r="G15" s="523">
        <f>+'BC SIS'!F12</f>
        <v>4031229.2</v>
      </c>
      <c r="H15" s="523">
        <f>+'BC SIS'!G12</f>
        <v>0</v>
      </c>
      <c r="I15" s="523">
        <f>+'BC SIS'!H12</f>
        <v>4031229.2</v>
      </c>
      <c r="J15" s="523">
        <f>+'BC SIS'!I12</f>
        <v>0</v>
      </c>
      <c r="L15" s="349">
        <f>+L14+I11</f>
        <v>291711.70999999024</v>
      </c>
      <c r="M15" s="195"/>
      <c r="S15" s="1" t="s">
        <v>326</v>
      </c>
      <c r="T15" s="2">
        <v>31262</v>
      </c>
      <c r="U15" s="2">
        <v>0</v>
      </c>
      <c r="V15" s="2">
        <v>31262</v>
      </c>
      <c r="W15" s="2">
        <v>0</v>
      </c>
      <c r="X15" s="2">
        <v>31262</v>
      </c>
      <c r="Y15" s="2">
        <v>0</v>
      </c>
      <c r="Z15" s="2">
        <v>31262</v>
      </c>
      <c r="AA15" s="2">
        <v>0</v>
      </c>
      <c r="AB15" s="186" t="s">
        <v>326</v>
      </c>
    </row>
    <row r="16" spans="1:28">
      <c r="A16" s="623" t="s">
        <v>33</v>
      </c>
      <c r="B16" s="634" t="s">
        <v>58</v>
      </c>
      <c r="C16" s="523">
        <f>+'BC SIS'!B13</f>
        <v>31262</v>
      </c>
      <c r="D16" s="523">
        <f>+'BC SIS'!C13</f>
        <v>0</v>
      </c>
      <c r="E16" s="523">
        <f>+'BC SIS'!D13</f>
        <v>0</v>
      </c>
      <c r="F16" s="523">
        <f>+'BC SIS'!E13</f>
        <v>0</v>
      </c>
      <c r="G16" s="523">
        <f>+'BC SIS'!F13</f>
        <v>31262</v>
      </c>
      <c r="H16" s="523">
        <f>+'BC SIS'!G13</f>
        <v>0</v>
      </c>
      <c r="I16" s="523">
        <f>+'BC SIS'!H13</f>
        <v>31262</v>
      </c>
      <c r="J16" s="523">
        <f>+'BC SIS'!I13</f>
        <v>0</v>
      </c>
      <c r="L16" s="349"/>
      <c r="M16" s="195"/>
      <c r="S16" s="1"/>
      <c r="T16" s="2"/>
      <c r="U16" s="2"/>
      <c r="V16" s="2"/>
      <c r="W16" s="2"/>
      <c r="X16" s="2"/>
      <c r="Y16" s="2"/>
      <c r="Z16" s="2"/>
      <c r="AA16" s="2"/>
      <c r="AB16" s="186" t="s">
        <v>736</v>
      </c>
    </row>
    <row r="17" spans="1:28">
      <c r="A17" s="623" t="s">
        <v>737</v>
      </c>
      <c r="B17" s="634" t="s">
        <v>738</v>
      </c>
      <c r="C17" s="523">
        <f>+'BC SIS'!B14</f>
        <v>4252200.37</v>
      </c>
      <c r="D17" s="523">
        <f>+'BC SIS'!C14</f>
        <v>0</v>
      </c>
      <c r="E17" s="523">
        <f>+'BC SIS'!D14</f>
        <v>870000</v>
      </c>
      <c r="F17" s="523">
        <f>+'BC SIS'!E14</f>
        <v>0</v>
      </c>
      <c r="G17" s="523">
        <f>+'BC SIS'!F14</f>
        <v>5122200.37</v>
      </c>
      <c r="H17" s="523">
        <f>+'BC SIS'!G14</f>
        <v>0</v>
      </c>
      <c r="I17" s="523">
        <f>+'BC SIS'!H14</f>
        <v>5122200.37</v>
      </c>
      <c r="J17" s="523">
        <f>+'BC SIS'!I14</f>
        <v>0</v>
      </c>
      <c r="L17" s="194"/>
      <c r="M17" s="195"/>
      <c r="S17" s="1" t="s">
        <v>327</v>
      </c>
      <c r="T17" s="2">
        <v>2342927.59</v>
      </c>
      <c r="U17" s="2">
        <v>0</v>
      </c>
      <c r="V17" s="2">
        <v>2342927.59</v>
      </c>
      <c r="W17" s="2">
        <v>0</v>
      </c>
      <c r="X17" s="2">
        <v>2342927.59</v>
      </c>
      <c r="Y17" s="2">
        <v>0</v>
      </c>
      <c r="Z17" s="2">
        <v>2342927.59</v>
      </c>
      <c r="AA17" s="2">
        <v>0</v>
      </c>
      <c r="AB17" s="186" t="s">
        <v>327</v>
      </c>
    </row>
    <row r="18" spans="1:28">
      <c r="A18" s="625" t="s">
        <v>1458</v>
      </c>
      <c r="B18" s="634" t="s">
        <v>1459</v>
      </c>
      <c r="C18" s="523">
        <f>+'BC SIS'!B15</f>
        <v>13604.04</v>
      </c>
      <c r="D18" s="523">
        <f>+'BC SIS'!C15</f>
        <v>0</v>
      </c>
      <c r="E18" s="523">
        <f>+'BC SIS'!D15</f>
        <v>8441.31</v>
      </c>
      <c r="F18" s="523">
        <f>+'BC SIS'!E15</f>
        <v>0</v>
      </c>
      <c r="G18" s="523">
        <f>+'BC SIS'!F15</f>
        <v>22045.35</v>
      </c>
      <c r="H18" s="523">
        <f>+'BC SIS'!G15</f>
        <v>0</v>
      </c>
      <c r="I18" s="523">
        <f>+'BC SIS'!H15</f>
        <v>22045.35</v>
      </c>
      <c r="J18" s="523">
        <f>+'BC SIS'!I15</f>
        <v>0</v>
      </c>
      <c r="K18" s="189"/>
      <c r="L18" s="260"/>
      <c r="M18" s="195"/>
      <c r="S18" s="1" t="s">
        <v>328</v>
      </c>
      <c r="T18" s="2">
        <v>0</v>
      </c>
      <c r="U18" s="2">
        <v>12317448.65</v>
      </c>
      <c r="V18" s="2">
        <v>0</v>
      </c>
      <c r="W18" s="2">
        <v>12509164.41</v>
      </c>
      <c r="X18" s="2">
        <v>0</v>
      </c>
      <c r="Y18" s="2">
        <v>12509164.41</v>
      </c>
      <c r="Z18" s="2">
        <v>0</v>
      </c>
      <c r="AA18" s="2">
        <v>12509164.41</v>
      </c>
      <c r="AB18" s="186" t="s">
        <v>328</v>
      </c>
    </row>
    <row r="19" spans="1:28">
      <c r="A19" s="623" t="s">
        <v>137</v>
      </c>
      <c r="B19" s="634" t="s">
        <v>138</v>
      </c>
      <c r="C19" s="523">
        <f>+'BC SIS'!B16</f>
        <v>5596132.8799999999</v>
      </c>
      <c r="D19" s="523">
        <f>+'BC SIS'!C16</f>
        <v>0</v>
      </c>
      <c r="E19" s="523">
        <f>+'BC SIS'!D16</f>
        <v>0</v>
      </c>
      <c r="F19" s="523">
        <f>+'BC SIS'!E16</f>
        <v>0</v>
      </c>
      <c r="G19" s="523">
        <f>+'BC SIS'!F16</f>
        <v>6022509.4400000004</v>
      </c>
      <c r="H19" s="523">
        <f>+'BC SIS'!G16</f>
        <v>0</v>
      </c>
      <c r="I19" s="523">
        <f>+'BC SIS'!H16</f>
        <v>6022509.4400000004</v>
      </c>
      <c r="J19" s="523">
        <f>+'BC SIS'!I16</f>
        <v>0</v>
      </c>
      <c r="L19" s="194"/>
      <c r="M19" s="195"/>
      <c r="S19" s="1" t="s">
        <v>329</v>
      </c>
      <c r="T19" s="2">
        <v>0</v>
      </c>
      <c r="U19" s="2">
        <v>1963979.13</v>
      </c>
      <c r="V19" s="2">
        <v>0</v>
      </c>
      <c r="W19" s="2">
        <v>2082958.08</v>
      </c>
      <c r="X19" s="2">
        <v>0</v>
      </c>
      <c r="Y19" s="2">
        <v>2082958.08</v>
      </c>
      <c r="Z19" s="2">
        <v>0</v>
      </c>
      <c r="AA19" s="2">
        <v>2082958.08</v>
      </c>
      <c r="AB19" s="186" t="s">
        <v>329</v>
      </c>
    </row>
    <row r="20" spans="1:28">
      <c r="A20" s="623" t="s">
        <v>34</v>
      </c>
      <c r="B20" s="634" t="s">
        <v>59</v>
      </c>
      <c r="C20" s="523">
        <f>+'BC SIS'!B17</f>
        <v>0</v>
      </c>
      <c r="D20" s="523">
        <f>+'BC SIS'!C17</f>
        <v>23329244.350000001</v>
      </c>
      <c r="E20" s="523">
        <f>+'BC SIS'!D17</f>
        <v>0</v>
      </c>
      <c r="F20" s="523">
        <f>+'BC SIS'!E17</f>
        <v>377013.99</v>
      </c>
      <c r="G20" s="523">
        <f>+'BC SIS'!F17</f>
        <v>1782657.81</v>
      </c>
      <c r="H20" s="523">
        <f>+'BC SIS'!G17</f>
        <v>27837980.149999999</v>
      </c>
      <c r="I20" s="523">
        <f>+'BC SIS'!H17</f>
        <v>0</v>
      </c>
      <c r="J20" s="523">
        <f>+'BC SIS'!I17</f>
        <v>26055322.34</v>
      </c>
      <c r="K20" s="189">
        <f>+J22-I52-I53</f>
        <v>141561270.37</v>
      </c>
      <c r="L20" s="349"/>
      <c r="M20" s="195"/>
      <c r="S20" s="1" t="s">
        <v>330</v>
      </c>
      <c r="T20" s="2">
        <v>0</v>
      </c>
      <c r="U20" s="2"/>
      <c r="V20" s="2">
        <v>0</v>
      </c>
      <c r="W20" s="2">
        <v>9227175</v>
      </c>
      <c r="X20" s="2">
        <v>0</v>
      </c>
      <c r="Y20" s="2">
        <v>9227175</v>
      </c>
      <c r="Z20" s="2">
        <v>0</v>
      </c>
      <c r="AA20" s="2">
        <v>9227175</v>
      </c>
      <c r="AB20" s="186" t="s">
        <v>330</v>
      </c>
    </row>
    <row r="21" spans="1:28">
      <c r="A21" s="623" t="s">
        <v>173</v>
      </c>
      <c r="B21" s="634" t="s">
        <v>174</v>
      </c>
      <c r="C21" s="523">
        <f>+'BC SIS'!B18</f>
        <v>0</v>
      </c>
      <c r="D21" s="523">
        <f>+'BC SIS'!C18</f>
        <v>4756335.08</v>
      </c>
      <c r="E21" s="523">
        <f>+'BC SIS'!D18</f>
        <v>0</v>
      </c>
      <c r="F21" s="523">
        <f>+'BC SIS'!E18</f>
        <v>128750.14</v>
      </c>
      <c r="G21" s="523">
        <f>+'BC SIS'!F18</f>
        <v>0</v>
      </c>
      <c r="H21" s="523">
        <f>+'BC SIS'!G18</f>
        <v>6172839.25</v>
      </c>
      <c r="I21" s="523">
        <f>+'BC SIS'!H18</f>
        <v>0</v>
      </c>
      <c r="J21" s="523">
        <f>+'BC SIS'!I18</f>
        <v>6172839.25</v>
      </c>
      <c r="L21" s="194"/>
      <c r="M21" s="195"/>
      <c r="S21" s="1" t="s">
        <v>331</v>
      </c>
      <c r="T21" s="2">
        <v>0</v>
      </c>
      <c r="U21" s="2">
        <v>7423634.29</v>
      </c>
      <c r="V21" s="2">
        <v>0</v>
      </c>
      <c r="W21" s="2">
        <v>7423634.29</v>
      </c>
      <c r="X21" s="2">
        <v>0</v>
      </c>
      <c r="Y21" s="2">
        <v>7423634.29</v>
      </c>
      <c r="Z21" s="2">
        <v>0</v>
      </c>
      <c r="AA21" s="2">
        <v>7423634.29</v>
      </c>
      <c r="AB21" s="186" t="s">
        <v>331</v>
      </c>
    </row>
    <row r="22" spans="1:28">
      <c r="A22" s="625" t="s">
        <v>82</v>
      </c>
      <c r="B22" s="634" t="s">
        <v>81</v>
      </c>
      <c r="C22" s="523">
        <f>+'BC SIS'!B19</f>
        <v>0</v>
      </c>
      <c r="D22" s="523">
        <f>+'BC SIS'!C19</f>
        <v>0</v>
      </c>
      <c r="E22" s="523">
        <f>+'BC SIS'!D19</f>
        <v>381797.66</v>
      </c>
      <c r="F22" s="523">
        <f>+'BC SIS'!E19</f>
        <v>18322357</v>
      </c>
      <c r="G22" s="523">
        <f>+'BC SIS'!F19</f>
        <v>381797.66</v>
      </c>
      <c r="H22" s="523">
        <f>+'BC SIS'!G19</f>
        <v>147868308</v>
      </c>
      <c r="I22" s="523">
        <f>+'BC SIS'!H19</f>
        <v>0</v>
      </c>
      <c r="J22" s="523">
        <f>+'BC SIS'!I19</f>
        <v>147486510.34</v>
      </c>
      <c r="L22" s="194"/>
      <c r="M22" s="195"/>
      <c r="S22" s="1" t="s">
        <v>332</v>
      </c>
      <c r="T22" s="2">
        <v>0</v>
      </c>
      <c r="U22" s="2"/>
      <c r="V22" s="2">
        <v>3894421.87</v>
      </c>
      <c r="W22" s="2">
        <v>4189559.1</v>
      </c>
      <c r="X22" s="2">
        <v>3894421.87</v>
      </c>
      <c r="Y22" s="2">
        <v>4189559.1</v>
      </c>
      <c r="Z22" s="2">
        <v>0</v>
      </c>
      <c r="AA22" s="2">
        <v>295137.23</v>
      </c>
      <c r="AB22" s="186" t="s">
        <v>332</v>
      </c>
    </row>
    <row r="23" spans="1:28">
      <c r="A23" s="623" t="s">
        <v>302</v>
      </c>
      <c r="B23" s="634" t="s">
        <v>303</v>
      </c>
      <c r="C23" s="523">
        <f>+'BC SIS'!B20</f>
        <v>0</v>
      </c>
      <c r="D23" s="523">
        <f>+'BC SIS'!C20</f>
        <v>21802601.100000001</v>
      </c>
      <c r="E23" s="523">
        <f>+'BC SIS'!D20</f>
        <v>0</v>
      </c>
      <c r="F23" s="523">
        <f>+'BC SIS'!E20</f>
        <v>0</v>
      </c>
      <c r="G23" s="523">
        <f>+'BC SIS'!F20</f>
        <v>0</v>
      </c>
      <c r="H23" s="523">
        <f>+'BC SIS'!G20</f>
        <v>21802601.100000001</v>
      </c>
      <c r="I23" s="523">
        <f>+'BC SIS'!H20</f>
        <v>0</v>
      </c>
      <c r="J23" s="523">
        <f>+'BC SIS'!I20</f>
        <v>21802601.100000001</v>
      </c>
      <c r="L23" s="246">
        <f>SUM(L25:L39)</f>
        <v>145332196.46000001</v>
      </c>
      <c r="M23" s="195">
        <f>SUM(M24:M26)</f>
        <v>148161501.83000001</v>
      </c>
      <c r="N23" s="189">
        <f>+L23-M23</f>
        <v>-2829305.3700000048</v>
      </c>
      <c r="S23" s="1" t="s">
        <v>656</v>
      </c>
      <c r="T23" s="2">
        <v>0</v>
      </c>
      <c r="U23" s="2"/>
      <c r="V23" s="2">
        <v>830407.79</v>
      </c>
      <c r="W23" s="2">
        <v>830407.79</v>
      </c>
      <c r="X23" s="2">
        <v>830407.79</v>
      </c>
      <c r="Y23" s="2">
        <v>830407.79</v>
      </c>
      <c r="Z23" s="2">
        <v>0</v>
      </c>
      <c r="AA23" s="2">
        <v>0</v>
      </c>
      <c r="AB23" s="186" t="s">
        <v>656</v>
      </c>
    </row>
    <row r="24" spans="1:28">
      <c r="A24" s="623" t="s">
        <v>42</v>
      </c>
      <c r="B24" s="634" t="s">
        <v>60</v>
      </c>
      <c r="C24" s="523">
        <f>+'BC SIS'!B21</f>
        <v>0</v>
      </c>
      <c r="D24" s="523">
        <f>+'BC SIS'!C21</f>
        <v>450506.8</v>
      </c>
      <c r="E24" s="523">
        <f>+'BC SIS'!D21</f>
        <v>16740130.99</v>
      </c>
      <c r="F24" s="523">
        <f>+'BC SIS'!E21</f>
        <v>16971804.300000001</v>
      </c>
      <c r="G24" s="523">
        <f>+'BC SIS'!F21</f>
        <v>90147242.010000005</v>
      </c>
      <c r="H24" s="523">
        <f>+'BC SIS'!G21</f>
        <v>90824222.269999996</v>
      </c>
      <c r="I24" s="523">
        <f>+'BC SIS'!H21</f>
        <v>0</v>
      </c>
      <c r="J24" s="523">
        <f>+'BC SIS'!I21</f>
        <v>676980.25999999</v>
      </c>
      <c r="L24" s="194"/>
      <c r="M24" s="195">
        <f>+I66</f>
        <v>0</v>
      </c>
      <c r="S24" s="1" t="s">
        <v>333</v>
      </c>
      <c r="T24" s="2">
        <v>0</v>
      </c>
      <c r="U24" s="2">
        <v>7723.75</v>
      </c>
      <c r="V24" s="2">
        <v>1515673.21</v>
      </c>
      <c r="W24" s="2">
        <v>3176488.15</v>
      </c>
      <c r="X24" s="2">
        <v>1515673.21</v>
      </c>
      <c r="Y24" s="2">
        <v>3176488.15</v>
      </c>
      <c r="Z24" s="2">
        <v>0</v>
      </c>
      <c r="AA24" s="2">
        <v>1660814.94</v>
      </c>
      <c r="AB24" s="186" t="s">
        <v>333</v>
      </c>
    </row>
    <row r="25" spans="1:28">
      <c r="A25" s="623" t="s">
        <v>43</v>
      </c>
      <c r="B25" s="634" t="s">
        <v>61</v>
      </c>
      <c r="C25" s="523">
        <f>+'BC SIS'!B22</f>
        <v>0</v>
      </c>
      <c r="D25" s="523">
        <f>+'BC SIS'!C22</f>
        <v>0</v>
      </c>
      <c r="E25" s="523">
        <f>+'BC SIS'!D22</f>
        <v>12058892.710000001</v>
      </c>
      <c r="F25" s="523">
        <f>+'BC SIS'!E22</f>
        <v>12058892.710000001</v>
      </c>
      <c r="G25" s="523">
        <f>+'BC SIS'!F22</f>
        <v>28859015.960000001</v>
      </c>
      <c r="H25" s="523">
        <f>+'BC SIS'!G22</f>
        <v>28859015.960000001</v>
      </c>
      <c r="I25" s="523">
        <f>+'BC SIS'!H22</f>
        <v>0</v>
      </c>
      <c r="J25" s="523">
        <f>+'BC SIS'!I22</f>
        <v>0</v>
      </c>
      <c r="K25" s="186">
        <v>1000</v>
      </c>
      <c r="L25" s="246">
        <f>SUM(I31:I34)</f>
        <v>119523543.84</v>
      </c>
      <c r="M25" s="195">
        <f>+I67</f>
        <v>0</v>
      </c>
      <c r="N25" s="186">
        <v>26673022.129999999</v>
      </c>
      <c r="S25" s="1" t="s">
        <v>613</v>
      </c>
      <c r="T25" s="2">
        <v>0</v>
      </c>
      <c r="U25" s="2">
        <v>14669.74</v>
      </c>
      <c r="V25" s="2">
        <v>0</v>
      </c>
      <c r="W25" s="2">
        <v>14669.74</v>
      </c>
      <c r="X25" s="2">
        <v>0</v>
      </c>
      <c r="Y25" s="2">
        <v>14669.74</v>
      </c>
      <c r="Z25" s="2">
        <v>0</v>
      </c>
      <c r="AA25" s="2">
        <v>14669.74</v>
      </c>
      <c r="AB25" s="186" t="s">
        <v>613</v>
      </c>
    </row>
    <row r="26" spans="1:28">
      <c r="A26" s="623" t="s">
        <v>41</v>
      </c>
      <c r="B26" s="634" t="s">
        <v>702</v>
      </c>
      <c r="C26" s="523">
        <f>+'BC SIS'!B23</f>
        <v>0</v>
      </c>
      <c r="D26" s="523">
        <f>+'BC SIS'!C23</f>
        <v>309614.98</v>
      </c>
      <c r="E26" s="523">
        <f>+'BC SIS'!D23</f>
        <v>10777913.880000001</v>
      </c>
      <c r="F26" s="523">
        <f>+'BC SIS'!E23</f>
        <v>8451381.2200000007</v>
      </c>
      <c r="G26" s="523">
        <f>+'BC SIS'!F23</f>
        <v>34928958.090000004</v>
      </c>
      <c r="H26" s="523">
        <f>+'BC SIS'!G23</f>
        <v>35244967.420000002</v>
      </c>
      <c r="I26" s="523">
        <f>+'BC SIS'!H23</f>
        <v>0</v>
      </c>
      <c r="J26" s="523">
        <f>+'BC SIS'!I23</f>
        <v>316009.33000000601</v>
      </c>
      <c r="L26" s="349"/>
      <c r="M26" s="195">
        <f>+I68</f>
        <v>148161501.83000001</v>
      </c>
      <c r="N26" s="189">
        <f>L25-N25</f>
        <v>92850521.710000008</v>
      </c>
      <c r="O26" s="186">
        <v>6036.82</v>
      </c>
      <c r="P26" s="186">
        <f>+O26+O27</f>
        <v>10422.14</v>
      </c>
      <c r="S26" s="1" t="s">
        <v>334</v>
      </c>
      <c r="T26" s="2">
        <v>0</v>
      </c>
      <c r="U26" s="2"/>
      <c r="V26" s="2">
        <v>0</v>
      </c>
      <c r="W26" s="2">
        <v>4761.97</v>
      </c>
      <c r="X26" s="2">
        <v>0</v>
      </c>
      <c r="Y26" s="2">
        <v>4761.97</v>
      </c>
      <c r="Z26" s="2">
        <v>0</v>
      </c>
      <c r="AA26" s="2">
        <v>4761.97</v>
      </c>
    </row>
    <row r="27" spans="1:28">
      <c r="A27" s="623" t="s">
        <v>1112</v>
      </c>
      <c r="B27" s="634" t="s">
        <v>1113</v>
      </c>
      <c r="C27" s="523">
        <f>+'BC SIS'!B24</f>
        <v>0</v>
      </c>
      <c r="D27" s="523">
        <f>+'BC SIS'!C24</f>
        <v>0</v>
      </c>
      <c r="E27" s="523">
        <f>+'BC SIS'!D24</f>
        <v>381797.66</v>
      </c>
      <c r="F27" s="523">
        <f>+'BC SIS'!E24</f>
        <v>381797.66</v>
      </c>
      <c r="G27" s="523">
        <f>+'BC SIS'!F24</f>
        <v>381797.66</v>
      </c>
      <c r="H27" s="523">
        <f>+'BC SIS'!G24</f>
        <v>381797.66</v>
      </c>
      <c r="I27" s="523">
        <f>+'BC SIS'!H24</f>
        <v>0</v>
      </c>
      <c r="J27" s="523">
        <f>+'BC SIS'!I24</f>
        <v>0</v>
      </c>
      <c r="L27" s="349"/>
      <c r="M27" s="195"/>
      <c r="O27" s="186">
        <v>4385.32</v>
      </c>
      <c r="S27" s="1" t="s">
        <v>335</v>
      </c>
      <c r="T27" s="2"/>
      <c r="U27" s="2">
        <v>0</v>
      </c>
      <c r="V27" s="2">
        <v>1391148.26</v>
      </c>
      <c r="W27" s="2">
        <v>0</v>
      </c>
      <c r="X27" s="2">
        <v>1391148.26</v>
      </c>
      <c r="Y27" s="2">
        <v>0</v>
      </c>
      <c r="Z27" s="2">
        <v>1391148.26</v>
      </c>
      <c r="AA27" s="2">
        <v>0</v>
      </c>
      <c r="AB27" s="186" t="s">
        <v>335</v>
      </c>
    </row>
    <row r="28" spans="1:28">
      <c r="A28" s="623" t="s">
        <v>614</v>
      </c>
      <c r="B28" s="634" t="s">
        <v>615</v>
      </c>
      <c r="C28" s="523">
        <f>+'BC SIS'!B25</f>
        <v>0</v>
      </c>
      <c r="D28" s="523">
        <f>+'BC SIS'!C25</f>
        <v>469487.82</v>
      </c>
      <c r="E28" s="523">
        <f>+'BC SIS'!D25</f>
        <v>43602.61</v>
      </c>
      <c r="F28" s="523">
        <f>+'BC SIS'!E25</f>
        <v>35000</v>
      </c>
      <c r="G28" s="523">
        <f>+'BC SIS'!F25</f>
        <v>67401.97</v>
      </c>
      <c r="H28" s="523">
        <f>+'BC SIS'!G25</f>
        <v>507533.06</v>
      </c>
      <c r="I28" s="523">
        <f>+'BC SIS'!H25</f>
        <v>0</v>
      </c>
      <c r="J28" s="523">
        <f>+'BC SIS'!I25</f>
        <v>440131.09</v>
      </c>
      <c r="L28" s="194"/>
      <c r="M28" s="195"/>
      <c r="O28" s="186">
        <v>3527.09</v>
      </c>
      <c r="P28" s="189">
        <f>+O28+O29</f>
        <v>4247.6000000000004</v>
      </c>
      <c r="S28" s="1" t="s">
        <v>336</v>
      </c>
      <c r="T28" s="2"/>
      <c r="U28" s="2">
        <v>0</v>
      </c>
      <c r="V28" s="2">
        <v>298000.3</v>
      </c>
      <c r="W28" s="2">
        <v>0</v>
      </c>
      <c r="X28" s="2">
        <v>298000.3</v>
      </c>
      <c r="Y28" s="2">
        <v>0</v>
      </c>
      <c r="Z28" s="2">
        <v>298000.3</v>
      </c>
      <c r="AA28" s="2">
        <v>0</v>
      </c>
      <c r="AB28" s="186" t="s">
        <v>336</v>
      </c>
    </row>
    <row r="29" spans="1:28">
      <c r="A29" s="623" t="s">
        <v>44</v>
      </c>
      <c r="B29" s="634" t="s">
        <v>62</v>
      </c>
      <c r="C29" s="523">
        <f>+'BC SIS'!B26</f>
        <v>0</v>
      </c>
      <c r="D29" s="523">
        <f>+'BC SIS'!C26</f>
        <v>0</v>
      </c>
      <c r="E29" s="523">
        <f>+'BC SIS'!D26</f>
        <v>102695.21</v>
      </c>
      <c r="F29" s="523">
        <f>+'BC SIS'!E26</f>
        <v>30201.74</v>
      </c>
      <c r="G29" s="523">
        <f>+'BC SIS'!F26</f>
        <v>102695.21</v>
      </c>
      <c r="H29" s="523">
        <f>+'BC SIS'!G26</f>
        <v>555264.93999999994</v>
      </c>
      <c r="I29" s="523">
        <f>+'BC SIS'!H26</f>
        <v>0</v>
      </c>
      <c r="J29" s="523">
        <f>+'BC SIS'!I26</f>
        <v>452569.73</v>
      </c>
      <c r="L29" s="194"/>
      <c r="M29" s="195"/>
      <c r="O29" s="189">
        <v>720.51</v>
      </c>
      <c r="S29" s="1" t="s">
        <v>337</v>
      </c>
      <c r="T29" s="2"/>
      <c r="U29" s="2">
        <v>0</v>
      </c>
      <c r="V29" s="2">
        <v>14333.3</v>
      </c>
      <c r="W29" s="2">
        <v>0</v>
      </c>
      <c r="X29" s="2">
        <v>14333.3</v>
      </c>
      <c r="Y29" s="2">
        <v>0</v>
      </c>
      <c r="Z29" s="2">
        <v>14333.3</v>
      </c>
      <c r="AA29" s="2">
        <v>0</v>
      </c>
      <c r="AB29" s="186" t="s">
        <v>337</v>
      </c>
    </row>
    <row r="30" spans="1:28" ht="13.5" customHeight="1">
      <c r="A30" s="623" t="s">
        <v>714</v>
      </c>
      <c r="B30" s="634" t="s">
        <v>715</v>
      </c>
      <c r="C30" s="523">
        <f>+'BC SIS'!B27</f>
        <v>0</v>
      </c>
      <c r="D30" s="523">
        <f>+'BC SIS'!C27</f>
        <v>0</v>
      </c>
      <c r="E30" s="523">
        <f>+'BC SIS'!D27</f>
        <v>0</v>
      </c>
      <c r="F30" s="523">
        <f>+'BC SIS'!E27</f>
        <v>0</v>
      </c>
      <c r="G30" s="523">
        <f>+'BC SIS'!F27</f>
        <v>0</v>
      </c>
      <c r="H30" s="523">
        <f>+'BC SIS'!G27</f>
        <v>222421.76000000001</v>
      </c>
      <c r="I30" s="523">
        <f>+'BC SIS'!H27</f>
        <v>0</v>
      </c>
      <c r="J30" s="523">
        <f>+'BC SIS'!I27</f>
        <v>222421.76000000001</v>
      </c>
      <c r="K30" s="186">
        <v>2000</v>
      </c>
      <c r="L30" s="246">
        <f>SUM(I35:I41)</f>
        <v>2635525.84</v>
      </c>
      <c r="M30" s="195"/>
      <c r="O30" s="186">
        <f>SUM(O26:O29)</f>
        <v>14669.74</v>
      </c>
      <c r="S30" s="1" t="s">
        <v>338</v>
      </c>
      <c r="T30" s="2"/>
      <c r="U30" s="2">
        <v>0</v>
      </c>
      <c r="V30" s="2">
        <v>929611.51</v>
      </c>
      <c r="W30" s="2">
        <v>0</v>
      </c>
      <c r="X30" s="2">
        <v>929611.51</v>
      </c>
      <c r="Y30" s="2">
        <v>0</v>
      </c>
      <c r="Z30" s="2">
        <v>929611.51</v>
      </c>
      <c r="AA30" s="2">
        <v>0</v>
      </c>
      <c r="AB30" s="186" t="s">
        <v>338</v>
      </c>
    </row>
    <row r="31" spans="1:28" ht="13.5" customHeight="1">
      <c r="A31" s="623" t="s">
        <v>45</v>
      </c>
      <c r="B31" s="634" t="s">
        <v>65</v>
      </c>
      <c r="C31" s="523">
        <f>+'BC SIS'!B28</f>
        <v>0</v>
      </c>
      <c r="D31" s="523">
        <f>+'BC SIS'!C28</f>
        <v>0</v>
      </c>
      <c r="E31" s="523">
        <f>+'BC SIS'!D28</f>
        <v>1742667.66</v>
      </c>
      <c r="F31" s="523">
        <f>+'BC SIS'!E28</f>
        <v>0</v>
      </c>
      <c r="G31" s="523">
        <f>+'BC SIS'!F28</f>
        <v>20646814.649999999</v>
      </c>
      <c r="H31" s="523">
        <f>+'BC SIS'!G28</f>
        <v>0</v>
      </c>
      <c r="I31" s="523">
        <f>+'BC SIS'!H28</f>
        <v>20646814.649999999</v>
      </c>
      <c r="J31" s="523">
        <f>+'BC SIS'!I28</f>
        <v>0</v>
      </c>
      <c r="L31" s="194"/>
      <c r="M31" s="195"/>
      <c r="S31" s="1" t="s">
        <v>339</v>
      </c>
      <c r="T31" s="2"/>
      <c r="U31" s="2">
        <v>0</v>
      </c>
      <c r="V31" s="2">
        <v>4983271.43</v>
      </c>
      <c r="W31" s="2">
        <v>0</v>
      </c>
      <c r="X31" s="2">
        <v>4983271.43</v>
      </c>
      <c r="Y31" s="2">
        <v>0</v>
      </c>
      <c r="Z31" s="2">
        <v>4983271.43</v>
      </c>
      <c r="AA31" s="2">
        <v>0</v>
      </c>
      <c r="AB31" s="186" t="s">
        <v>339</v>
      </c>
    </row>
    <row r="32" spans="1:28">
      <c r="A32" s="623" t="s">
        <v>46</v>
      </c>
      <c r="B32" s="634" t="s">
        <v>63</v>
      </c>
      <c r="C32" s="523">
        <f>+'BC SIS'!B29</f>
        <v>0</v>
      </c>
      <c r="D32" s="523">
        <f>+'BC SIS'!C29</f>
        <v>0</v>
      </c>
      <c r="E32" s="523">
        <f>+'BC SIS'!D29</f>
        <v>10527465.289999999</v>
      </c>
      <c r="F32" s="523">
        <f>+'BC SIS'!E29</f>
        <v>0</v>
      </c>
      <c r="G32" s="523">
        <f>+'BC SIS'!F29</f>
        <v>11583662.26</v>
      </c>
      <c r="H32" s="523">
        <f>+'BC SIS'!G29</f>
        <v>0</v>
      </c>
      <c r="I32" s="523">
        <f>+'BC SIS'!H29</f>
        <v>11583662.26</v>
      </c>
      <c r="J32" s="523">
        <f>+'BC SIS'!I29</f>
        <v>0</v>
      </c>
      <c r="L32" s="246"/>
      <c r="M32" s="195"/>
      <c r="S32" s="1" t="s">
        <v>340</v>
      </c>
      <c r="T32" s="2"/>
      <c r="U32" s="2">
        <v>0</v>
      </c>
      <c r="V32" s="2">
        <v>208.8</v>
      </c>
      <c r="W32" s="2">
        <v>0</v>
      </c>
      <c r="X32" s="2">
        <v>208.8</v>
      </c>
      <c r="Y32" s="2">
        <v>0</v>
      </c>
      <c r="Z32" s="2">
        <v>208.8</v>
      </c>
      <c r="AA32" s="2">
        <v>0</v>
      </c>
      <c r="AB32" s="186" t="s">
        <v>340</v>
      </c>
    </row>
    <row r="33" spans="1:28">
      <c r="A33" s="623" t="s">
        <v>47</v>
      </c>
      <c r="B33" s="634" t="s">
        <v>64</v>
      </c>
      <c r="C33" s="523">
        <f>+'BC SIS'!B30</f>
        <v>0</v>
      </c>
      <c r="D33" s="523">
        <f>+'BC SIS'!C30</f>
        <v>0</v>
      </c>
      <c r="E33" s="523">
        <f>+'BC SIS'!D30</f>
        <v>622539.68000000005</v>
      </c>
      <c r="F33" s="523">
        <f>+'BC SIS'!E30</f>
        <v>0</v>
      </c>
      <c r="G33" s="523">
        <f>+'BC SIS'!F30</f>
        <v>7332765.71</v>
      </c>
      <c r="H33" s="523">
        <f>+'BC SIS'!G30</f>
        <v>0</v>
      </c>
      <c r="I33" s="523">
        <f>+'BC SIS'!H30</f>
        <v>7332765.71</v>
      </c>
      <c r="J33" s="523">
        <f>+'BC SIS'!I30</f>
        <v>0</v>
      </c>
      <c r="L33" s="246"/>
      <c r="M33" s="195"/>
      <c r="S33" s="1"/>
      <c r="T33" s="2"/>
      <c r="U33" s="2"/>
      <c r="V33" s="2"/>
      <c r="W33" s="2"/>
      <c r="X33" s="2"/>
      <c r="Y33" s="2"/>
      <c r="Z33" s="2"/>
      <c r="AA33" s="2"/>
      <c r="AB33" s="186" t="s">
        <v>341</v>
      </c>
    </row>
    <row r="34" spans="1:28" ht="14.25" customHeight="1">
      <c r="A34" s="623" t="s">
        <v>48</v>
      </c>
      <c r="B34" s="634" t="s">
        <v>155</v>
      </c>
      <c r="C34" s="523">
        <f>+'BC SIS'!B31</f>
        <v>0</v>
      </c>
      <c r="D34" s="523">
        <f>+'BC SIS'!C31</f>
        <v>0</v>
      </c>
      <c r="E34" s="523">
        <f>+'BC SIS'!D31</f>
        <v>10650734.15</v>
      </c>
      <c r="F34" s="523">
        <f>+'BC SIS'!E31</f>
        <v>0</v>
      </c>
      <c r="G34" s="523">
        <f>+'BC SIS'!F31</f>
        <v>79960301.219999999</v>
      </c>
      <c r="H34" s="523">
        <f>+'BC SIS'!G31</f>
        <v>0</v>
      </c>
      <c r="I34" s="523">
        <f>+'BC SIS'!H31</f>
        <v>79960301.219999999</v>
      </c>
      <c r="J34" s="523">
        <f>+'BC SIS'!I31</f>
        <v>0</v>
      </c>
      <c r="K34" s="186">
        <v>3000</v>
      </c>
      <c r="L34" s="246">
        <f>SUM(I42:I50)</f>
        <v>23069776.879999999</v>
      </c>
      <c r="M34" s="195"/>
      <c r="N34" s="186">
        <v>1864927.5</v>
      </c>
      <c r="O34" s="186">
        <v>48227.62</v>
      </c>
      <c r="P34" s="300">
        <v>12056.9</v>
      </c>
      <c r="S34" s="1" t="s">
        <v>489</v>
      </c>
      <c r="T34" s="2"/>
      <c r="U34" s="2">
        <v>0</v>
      </c>
      <c r="V34" s="2">
        <v>300</v>
      </c>
      <c r="W34" s="2">
        <v>0</v>
      </c>
      <c r="X34" s="2">
        <v>300</v>
      </c>
      <c r="Y34" s="2">
        <v>0</v>
      </c>
      <c r="Z34" s="2">
        <v>300</v>
      </c>
      <c r="AA34" s="2">
        <v>0</v>
      </c>
      <c r="AB34" s="186" t="s">
        <v>342</v>
      </c>
    </row>
    <row r="35" spans="1:28">
      <c r="A35" s="623" t="s">
        <v>49</v>
      </c>
      <c r="B35" s="634" t="s">
        <v>84</v>
      </c>
      <c r="C35" s="524">
        <f>+'BC SIS'!B32</f>
        <v>0</v>
      </c>
      <c r="D35" s="524">
        <f>+'BC SIS'!C32</f>
        <v>0</v>
      </c>
      <c r="E35" s="524">
        <f>+'BC SIS'!D32</f>
        <v>400859.65</v>
      </c>
      <c r="F35" s="524">
        <f>+'BC SIS'!E32</f>
        <v>0</v>
      </c>
      <c r="G35" s="524">
        <f>+'BC SIS'!F32</f>
        <v>1042185.83</v>
      </c>
      <c r="H35" s="524">
        <f>+'BC SIS'!G32</f>
        <v>0</v>
      </c>
      <c r="I35" s="524">
        <f>+'BC SIS'!H32</f>
        <v>1042185.83</v>
      </c>
      <c r="J35" s="524">
        <f>+'BC SIS'!I32</f>
        <v>0</v>
      </c>
      <c r="L35" s="194"/>
      <c r="M35" s="195"/>
      <c r="N35" s="189">
        <f>L34-N34</f>
        <v>21204849.379999999</v>
      </c>
      <c r="O35" s="186">
        <v>4</v>
      </c>
      <c r="P35" s="300">
        <v>12056.9</v>
      </c>
      <c r="S35" s="1" t="s">
        <v>341</v>
      </c>
      <c r="T35" s="2"/>
      <c r="U35" s="2">
        <v>0</v>
      </c>
      <c r="V35" s="2">
        <v>23600</v>
      </c>
      <c r="W35" s="2">
        <v>0</v>
      </c>
      <c r="X35" s="2">
        <v>23600</v>
      </c>
      <c r="Y35" s="2">
        <v>0</v>
      </c>
      <c r="Z35" s="2">
        <v>23600</v>
      </c>
      <c r="AA35" s="2">
        <v>0</v>
      </c>
      <c r="AB35" s="186" t="s">
        <v>343</v>
      </c>
    </row>
    <row r="36" spans="1:28">
      <c r="A36" s="626" t="s">
        <v>706</v>
      </c>
      <c r="B36" s="635" t="s">
        <v>707</v>
      </c>
      <c r="C36" s="524">
        <f>+'BC SIS'!B33</f>
        <v>0</v>
      </c>
      <c r="D36" s="524">
        <f>+'BC SIS'!C33</f>
        <v>0</v>
      </c>
      <c r="E36" s="524">
        <f>+'BC SIS'!D33</f>
        <v>195344.5</v>
      </c>
      <c r="F36" s="524">
        <f>+'BC SIS'!E33</f>
        <v>0</v>
      </c>
      <c r="G36" s="524">
        <f>+'BC SIS'!F33</f>
        <v>327394.2</v>
      </c>
      <c r="H36" s="524">
        <f>+'BC SIS'!G33</f>
        <v>0</v>
      </c>
      <c r="I36" s="524">
        <f>+'BC SIS'!H33</f>
        <v>327394.2</v>
      </c>
      <c r="J36" s="524">
        <f>+'BC SIS'!I33</f>
        <v>0</v>
      </c>
      <c r="L36" s="194"/>
      <c r="M36" s="195"/>
      <c r="O36" s="186">
        <f>+O34/O35</f>
        <v>12056.905000000001</v>
      </c>
      <c r="P36" s="300">
        <v>12056.9</v>
      </c>
      <c r="S36" s="1" t="s">
        <v>342</v>
      </c>
      <c r="T36" s="2"/>
      <c r="U36" s="2">
        <v>0</v>
      </c>
      <c r="V36" s="2">
        <v>81446.36</v>
      </c>
      <c r="W36" s="2">
        <v>0</v>
      </c>
      <c r="X36" s="2">
        <v>81446.36</v>
      </c>
      <c r="Y36" s="2">
        <v>0</v>
      </c>
      <c r="Z36" s="2">
        <v>81446.36</v>
      </c>
      <c r="AA36" s="2">
        <v>0</v>
      </c>
      <c r="AB36" s="186" t="s">
        <v>344</v>
      </c>
    </row>
    <row r="37" spans="1:28">
      <c r="A37" s="623" t="s">
        <v>492</v>
      </c>
      <c r="B37" s="634" t="s">
        <v>493</v>
      </c>
      <c r="C37" s="524">
        <f>+'BC SIS'!B34</f>
        <v>0</v>
      </c>
      <c r="D37" s="524">
        <f>+'BC SIS'!C34</f>
        <v>0</v>
      </c>
      <c r="E37" s="524">
        <f>+'BC SIS'!D34</f>
        <v>13775.29</v>
      </c>
      <c r="F37" s="524">
        <f>+'BC SIS'!E34</f>
        <v>0</v>
      </c>
      <c r="G37" s="524">
        <f>+'BC SIS'!F34</f>
        <v>305935.23</v>
      </c>
      <c r="H37" s="524">
        <f>+'BC SIS'!G34</f>
        <v>0</v>
      </c>
      <c r="I37" s="524">
        <f>+'BC SIS'!H34</f>
        <v>305935.23</v>
      </c>
      <c r="J37" s="524">
        <f>+'BC SIS'!I34</f>
        <v>0</v>
      </c>
      <c r="K37" s="186">
        <v>4000</v>
      </c>
      <c r="L37" s="251">
        <f>SUM(I51)</f>
        <v>103349.9</v>
      </c>
      <c r="M37" s="195"/>
      <c r="P37" s="300">
        <v>12056.92</v>
      </c>
      <c r="S37" s="1" t="s">
        <v>343</v>
      </c>
      <c r="T37" s="2"/>
      <c r="U37" s="2">
        <v>0</v>
      </c>
      <c r="V37" s="2">
        <v>48387.6</v>
      </c>
      <c r="W37" s="2">
        <v>0</v>
      </c>
      <c r="X37" s="2">
        <v>48387.6</v>
      </c>
      <c r="Y37" s="2">
        <v>0</v>
      </c>
      <c r="Z37" s="2">
        <v>48387.6</v>
      </c>
      <c r="AA37" s="2">
        <v>0</v>
      </c>
      <c r="AB37" s="186" t="s">
        <v>345</v>
      </c>
    </row>
    <row r="38" spans="1:28">
      <c r="A38" s="623" t="s">
        <v>932</v>
      </c>
      <c r="B38" s="634" t="s">
        <v>314</v>
      </c>
      <c r="C38" s="524">
        <f>+'BC SIS'!B35</f>
        <v>0</v>
      </c>
      <c r="D38" s="524">
        <f>+'BC SIS'!C35</f>
        <v>0</v>
      </c>
      <c r="E38" s="524">
        <f>+'BC SIS'!D35</f>
        <v>171391.26</v>
      </c>
      <c r="F38" s="524">
        <f>+'BC SIS'!E35</f>
        <v>0</v>
      </c>
      <c r="G38" s="524">
        <f>+'BC SIS'!F35</f>
        <v>310678.26</v>
      </c>
      <c r="H38" s="524">
        <f>+'BC SIS'!G35</f>
        <v>0</v>
      </c>
      <c r="I38" s="524">
        <f>+'BC SIS'!H35</f>
        <v>310678.26</v>
      </c>
      <c r="J38" s="524">
        <f>+'BC SIS'!I35</f>
        <v>0</v>
      </c>
      <c r="L38" s="194"/>
      <c r="M38" s="195"/>
      <c r="P38" s="300">
        <f>SUM(P34:P37)</f>
        <v>48227.619999999995</v>
      </c>
      <c r="S38" s="1" t="s">
        <v>344</v>
      </c>
      <c r="T38" s="2"/>
      <c r="U38" s="2">
        <v>0</v>
      </c>
      <c r="V38" s="2">
        <v>1449.41</v>
      </c>
      <c r="W38" s="2">
        <v>0</v>
      </c>
      <c r="X38" s="2">
        <v>1449.41</v>
      </c>
      <c r="Y38" s="2">
        <v>0</v>
      </c>
      <c r="Z38" s="2">
        <v>1449.41</v>
      </c>
      <c r="AA38" s="2">
        <v>0</v>
      </c>
      <c r="AB38" s="186" t="s">
        <v>705</v>
      </c>
    </row>
    <row r="39" spans="1:28">
      <c r="A39" s="623" t="s">
        <v>50</v>
      </c>
      <c r="B39" s="634" t="s">
        <v>67</v>
      </c>
      <c r="C39" s="524">
        <f>+'BC SIS'!B36</f>
        <v>0</v>
      </c>
      <c r="D39" s="524">
        <f>+'BC SIS'!C36</f>
        <v>0</v>
      </c>
      <c r="E39" s="524">
        <f>+'BC SIS'!D36</f>
        <v>43058.14</v>
      </c>
      <c r="F39" s="524">
        <f>+'BC SIS'!E36</f>
        <v>0</v>
      </c>
      <c r="G39" s="524">
        <f>+'BC SIS'!F36</f>
        <v>370000</v>
      </c>
      <c r="H39" s="524">
        <f>+'BC SIS'!G36</f>
        <v>0</v>
      </c>
      <c r="I39" s="524">
        <f>+'BC SIS'!H36</f>
        <v>370000</v>
      </c>
      <c r="J39" s="524">
        <f>+'BC SIS'!I36</f>
        <v>0</v>
      </c>
      <c r="K39" s="186">
        <v>5000</v>
      </c>
      <c r="L39" s="251">
        <v>0</v>
      </c>
      <c r="M39" s="195"/>
      <c r="P39" s="300"/>
      <c r="S39" s="1" t="s">
        <v>345</v>
      </c>
      <c r="T39" s="2"/>
      <c r="U39" s="2">
        <v>0</v>
      </c>
      <c r="V39" s="2">
        <v>1957.65</v>
      </c>
      <c r="W39" s="2">
        <v>0</v>
      </c>
      <c r="X39" s="2">
        <v>1957.65</v>
      </c>
      <c r="Y39" s="2">
        <v>0</v>
      </c>
      <c r="Z39" s="2">
        <v>1957.65</v>
      </c>
      <c r="AA39" s="2">
        <v>0</v>
      </c>
      <c r="AB39" s="186" t="s">
        <v>346</v>
      </c>
    </row>
    <row r="40" spans="1:28">
      <c r="A40" s="623" t="s">
        <v>933</v>
      </c>
      <c r="B40" s="634" t="s">
        <v>926</v>
      </c>
      <c r="C40" s="524">
        <f>+'BC SIS'!B37</f>
        <v>0</v>
      </c>
      <c r="D40" s="524">
        <f>+'BC SIS'!C37</f>
        <v>0</v>
      </c>
      <c r="E40" s="524">
        <f>+'BC SIS'!D37</f>
        <v>0</v>
      </c>
      <c r="F40" s="524">
        <f>+'BC SIS'!E37</f>
        <v>0</v>
      </c>
      <c r="G40" s="524">
        <f>+'BC SIS'!F37</f>
        <v>70123.399999999994</v>
      </c>
      <c r="H40" s="524">
        <f>+'BC SIS'!G37</f>
        <v>0</v>
      </c>
      <c r="I40" s="524">
        <f>+'BC SIS'!H37</f>
        <v>70123.399999999994</v>
      </c>
      <c r="J40" s="524">
        <f>+'BC SIS'!I37</f>
        <v>0</v>
      </c>
      <c r="L40" s="196"/>
      <c r="M40" s="195"/>
      <c r="S40" s="1" t="s">
        <v>610</v>
      </c>
      <c r="T40" s="2"/>
      <c r="U40" s="2">
        <v>0</v>
      </c>
      <c r="V40" s="2">
        <v>60962</v>
      </c>
      <c r="W40" s="2">
        <v>0</v>
      </c>
      <c r="X40" s="2">
        <v>60962</v>
      </c>
      <c r="Y40" s="2">
        <v>0</v>
      </c>
      <c r="Z40" s="2">
        <v>60962</v>
      </c>
      <c r="AA40" s="2">
        <v>0</v>
      </c>
      <c r="AB40" s="186" t="s">
        <v>347</v>
      </c>
    </row>
    <row r="41" spans="1:28">
      <c r="A41" s="623" t="s">
        <v>708</v>
      </c>
      <c r="B41" s="634" t="s">
        <v>798</v>
      </c>
      <c r="C41" s="524">
        <f>+'BC SIS'!B38</f>
        <v>0</v>
      </c>
      <c r="D41" s="524">
        <f>+'BC SIS'!C38</f>
        <v>0</v>
      </c>
      <c r="E41" s="524">
        <f>+'BC SIS'!D38</f>
        <v>11518.8</v>
      </c>
      <c r="F41" s="524">
        <f>+'BC SIS'!E38</f>
        <v>0</v>
      </c>
      <c r="G41" s="524">
        <f>+'BC SIS'!F38</f>
        <v>209208.92</v>
      </c>
      <c r="H41" s="524">
        <f>+'BC SIS'!G38</f>
        <v>0</v>
      </c>
      <c r="I41" s="524">
        <f>+'BC SIS'!H38</f>
        <v>209208.92</v>
      </c>
      <c r="J41" s="524">
        <f>+'BC SIS'!I38</f>
        <v>0</v>
      </c>
      <c r="L41" s="194"/>
      <c r="M41" s="195"/>
      <c r="S41" s="1" t="s">
        <v>346</v>
      </c>
      <c r="T41" s="2"/>
      <c r="U41" s="2">
        <v>0</v>
      </c>
      <c r="V41" s="2">
        <v>15290</v>
      </c>
      <c r="W41" s="2">
        <v>0</v>
      </c>
      <c r="X41" s="2">
        <v>15290</v>
      </c>
      <c r="Y41" s="2">
        <v>0</v>
      </c>
      <c r="Z41" s="2">
        <v>15290</v>
      </c>
      <c r="AA41" s="2">
        <v>0</v>
      </c>
      <c r="AB41" s="186" t="s">
        <v>348</v>
      </c>
    </row>
    <row r="42" spans="1:28">
      <c r="A42" s="623" t="s">
        <v>51</v>
      </c>
      <c r="B42" s="634" t="s">
        <v>68</v>
      </c>
      <c r="C42" s="523">
        <f>+'BC SIS'!B39</f>
        <v>0</v>
      </c>
      <c r="D42" s="523">
        <f>+'BC SIS'!C39</f>
        <v>0</v>
      </c>
      <c r="E42" s="523">
        <f>+'BC SIS'!D39</f>
        <v>295233.99</v>
      </c>
      <c r="F42" s="523">
        <f>+'BC SIS'!E39</f>
        <v>0</v>
      </c>
      <c r="G42" s="523">
        <f>+'BC SIS'!F39</f>
        <v>2292366.5699999998</v>
      </c>
      <c r="H42" s="523">
        <f>+'BC SIS'!G39</f>
        <v>0</v>
      </c>
      <c r="I42" s="523">
        <f>+'BC SIS'!H39</f>
        <v>2292366.5699999998</v>
      </c>
      <c r="J42" s="523">
        <f>+'BC SIS'!I39</f>
        <v>0</v>
      </c>
      <c r="L42" s="194"/>
      <c r="M42" s="195"/>
      <c r="S42" s="1" t="s">
        <v>347</v>
      </c>
      <c r="T42" s="2"/>
      <c r="U42" s="2">
        <v>0</v>
      </c>
      <c r="V42" s="2">
        <v>117083.87</v>
      </c>
      <c r="W42" s="2">
        <v>0</v>
      </c>
      <c r="X42" s="2">
        <v>117083.87</v>
      </c>
      <c r="Y42" s="2">
        <v>0</v>
      </c>
      <c r="Z42" s="2">
        <v>117083.87</v>
      </c>
      <c r="AA42" s="2">
        <v>0</v>
      </c>
      <c r="AB42" s="186" t="s">
        <v>364</v>
      </c>
    </row>
    <row r="43" spans="1:28">
      <c r="A43" s="623" t="s">
        <v>52</v>
      </c>
      <c r="B43" s="634" t="s">
        <v>69</v>
      </c>
      <c r="C43" s="523">
        <f>+'BC SIS'!B40</f>
        <v>0</v>
      </c>
      <c r="D43" s="523">
        <f>+'BC SIS'!C40</f>
        <v>0</v>
      </c>
      <c r="E43" s="523">
        <f>+'BC SIS'!D40</f>
        <v>135032.09</v>
      </c>
      <c r="F43" s="523">
        <f>+'BC SIS'!E40</f>
        <v>0</v>
      </c>
      <c r="G43" s="523">
        <f>+'BC SIS'!F40</f>
        <v>1403962.88</v>
      </c>
      <c r="H43" s="523">
        <f>+'BC SIS'!G40</f>
        <v>0</v>
      </c>
      <c r="I43" s="523">
        <f>+'BC SIS'!H40</f>
        <v>1403962.88</v>
      </c>
      <c r="J43" s="523">
        <f>+'BC SIS'!I40</f>
        <v>0</v>
      </c>
      <c r="L43" s="194"/>
      <c r="M43" s="195"/>
      <c r="S43" s="1" t="s">
        <v>348</v>
      </c>
      <c r="T43" s="2"/>
      <c r="U43" s="2">
        <v>0</v>
      </c>
      <c r="V43" s="2">
        <v>192106.59</v>
      </c>
      <c r="W43" s="2">
        <v>0</v>
      </c>
      <c r="X43" s="2">
        <v>192106.59</v>
      </c>
      <c r="Y43" s="2">
        <v>0</v>
      </c>
      <c r="Z43" s="2">
        <v>192106.59</v>
      </c>
      <c r="AA43" s="2">
        <v>0</v>
      </c>
      <c r="AB43" s="186" t="s">
        <v>365</v>
      </c>
    </row>
    <row r="44" spans="1:28">
      <c r="A44" s="623" t="s">
        <v>53</v>
      </c>
      <c r="B44" s="635" t="s">
        <v>70</v>
      </c>
      <c r="C44" s="523">
        <f>+'BC SIS'!B41</f>
        <v>0</v>
      </c>
      <c r="D44" s="523">
        <f>+'BC SIS'!C41</f>
        <v>0</v>
      </c>
      <c r="E44" s="523">
        <f>+'BC SIS'!D41</f>
        <v>2513597.8199999998</v>
      </c>
      <c r="F44" s="523">
        <f>+'BC SIS'!E41</f>
        <v>0</v>
      </c>
      <c r="G44" s="523">
        <f>+'BC SIS'!F41</f>
        <v>5374359.04</v>
      </c>
      <c r="H44" s="523">
        <f>+'BC SIS'!G41</f>
        <v>0</v>
      </c>
      <c r="I44" s="523">
        <f>+'BC SIS'!H41</f>
        <v>5374359.04</v>
      </c>
      <c r="J44" s="523">
        <f>+'BC SIS'!I41</f>
        <v>0</v>
      </c>
      <c r="L44" s="194"/>
      <c r="M44" s="195"/>
      <c r="S44" s="1" t="s">
        <v>364</v>
      </c>
      <c r="T44" s="2"/>
      <c r="U44" s="2">
        <v>0</v>
      </c>
      <c r="V44" s="2">
        <v>191715.76</v>
      </c>
      <c r="W44" s="2">
        <v>0</v>
      </c>
      <c r="X44" s="2">
        <v>191715.76</v>
      </c>
      <c r="Y44" s="2">
        <v>0</v>
      </c>
      <c r="Z44" s="2">
        <v>191715.76</v>
      </c>
      <c r="AA44" s="2">
        <v>0</v>
      </c>
      <c r="AB44" s="186" t="s">
        <v>349</v>
      </c>
    </row>
    <row r="45" spans="1:28">
      <c r="A45" s="623" t="s">
        <v>54</v>
      </c>
      <c r="B45" s="634" t="s">
        <v>71</v>
      </c>
      <c r="C45" s="523">
        <f>+'BC SIS'!B42</f>
        <v>0</v>
      </c>
      <c r="D45" s="523">
        <f>+'BC SIS'!C42</f>
        <v>0</v>
      </c>
      <c r="E45" s="523">
        <f>+'BC SIS'!D42</f>
        <v>22766.28</v>
      </c>
      <c r="F45" s="523">
        <f>+'BC SIS'!E42</f>
        <v>0</v>
      </c>
      <c r="G45" s="523">
        <f>+'BC SIS'!F42</f>
        <v>156648.01999999999</v>
      </c>
      <c r="H45" s="523">
        <f>+'BC SIS'!G42</f>
        <v>0</v>
      </c>
      <c r="I45" s="523">
        <f>+'BC SIS'!H42</f>
        <v>156648.01999999999</v>
      </c>
      <c r="J45" s="523">
        <f>+'BC SIS'!I42</f>
        <v>0</v>
      </c>
      <c r="L45" s="349">
        <f>+J22</f>
        <v>147486510.34</v>
      </c>
      <c r="M45" s="195"/>
      <c r="S45" s="1" t="s">
        <v>365</v>
      </c>
      <c r="T45" s="2"/>
      <c r="U45" s="2">
        <v>0</v>
      </c>
      <c r="V45" s="2">
        <v>118978.95</v>
      </c>
      <c r="W45" s="2">
        <v>0</v>
      </c>
      <c r="X45" s="2">
        <v>118978.95</v>
      </c>
      <c r="Y45" s="2">
        <v>0</v>
      </c>
      <c r="Z45" s="2">
        <v>118978.95</v>
      </c>
      <c r="AA45" s="2">
        <v>0</v>
      </c>
      <c r="AB45" s="186" t="s">
        <v>350</v>
      </c>
    </row>
    <row r="46" spans="1:28">
      <c r="A46" s="623" t="s">
        <v>709</v>
      </c>
      <c r="B46" s="634" t="s">
        <v>710</v>
      </c>
      <c r="C46" s="523">
        <f>+'BC SIS'!B43</f>
        <v>0</v>
      </c>
      <c r="D46" s="523">
        <f>+'BC SIS'!C43</f>
        <v>0</v>
      </c>
      <c r="E46" s="523">
        <f>+'BC SIS'!D43</f>
        <v>1471462.18</v>
      </c>
      <c r="F46" s="523">
        <f>+'BC SIS'!E43</f>
        <v>0</v>
      </c>
      <c r="G46" s="523">
        <f>+'BC SIS'!F43</f>
        <v>3501859.15</v>
      </c>
      <c r="H46" s="523">
        <f>+'BC SIS'!G43</f>
        <v>0</v>
      </c>
      <c r="I46" s="523">
        <f>+'BC SIS'!H43</f>
        <v>3501859.15</v>
      </c>
      <c r="J46" s="523">
        <f>+'BC SIS'!I43</f>
        <v>0</v>
      </c>
      <c r="L46" s="349">
        <f>+H65</f>
        <v>148161501.83000001</v>
      </c>
      <c r="M46" s="195"/>
      <c r="S46" s="1" t="s">
        <v>442</v>
      </c>
      <c r="T46" s="2">
        <v>0</v>
      </c>
      <c r="U46" s="2"/>
      <c r="V46" s="2">
        <v>0</v>
      </c>
      <c r="W46" s="2">
        <v>123953270</v>
      </c>
      <c r="X46" s="2">
        <v>0</v>
      </c>
      <c r="Y46" s="2">
        <v>123953270</v>
      </c>
      <c r="Z46" s="2">
        <v>0</v>
      </c>
      <c r="AA46" s="2">
        <v>123953270</v>
      </c>
      <c r="AB46" s="186" t="s">
        <v>351</v>
      </c>
    </row>
    <row r="47" spans="1:28">
      <c r="A47" s="626" t="s">
        <v>611</v>
      </c>
      <c r="B47" s="635" t="s">
        <v>612</v>
      </c>
      <c r="C47" s="524">
        <f>+'BC SIS'!B44</f>
        <v>0</v>
      </c>
      <c r="D47" s="524">
        <f>+'BC SIS'!C44</f>
        <v>0</v>
      </c>
      <c r="E47" s="524">
        <f>+'BC SIS'!D44</f>
        <v>781317.66</v>
      </c>
      <c r="F47" s="524">
        <f>+'BC SIS'!E44</f>
        <v>0</v>
      </c>
      <c r="G47" s="524">
        <f>+'BC SIS'!F44</f>
        <v>1181011.9099999999</v>
      </c>
      <c r="H47" s="524">
        <f>+'BC SIS'!G44</f>
        <v>0</v>
      </c>
      <c r="I47" s="524">
        <f>+'BC SIS'!H44</f>
        <v>1181011.9099999999</v>
      </c>
      <c r="J47" s="524">
        <f>+'BC SIS'!I44</f>
        <v>0</v>
      </c>
      <c r="L47" s="349">
        <f>+L45-L46</f>
        <v>-674991.49000000954</v>
      </c>
      <c r="M47" s="195"/>
      <c r="S47" s="1" t="s">
        <v>349</v>
      </c>
      <c r="T47" s="2"/>
      <c r="U47" s="2">
        <v>0</v>
      </c>
      <c r="V47" s="2">
        <v>123953270</v>
      </c>
      <c r="W47" s="2">
        <v>107983750.56</v>
      </c>
      <c r="X47" s="2">
        <v>123953270</v>
      </c>
      <c r="Y47" s="2">
        <v>107983750.56</v>
      </c>
      <c r="Z47" s="2">
        <v>15969519.439999999</v>
      </c>
      <c r="AA47" s="2">
        <v>0</v>
      </c>
      <c r="AB47" s="186" t="s">
        <v>352</v>
      </c>
    </row>
    <row r="48" spans="1:28">
      <c r="A48" s="623" t="s">
        <v>55</v>
      </c>
      <c r="B48" s="634" t="s">
        <v>72</v>
      </c>
      <c r="C48" s="523">
        <f>+'BC SIS'!B45</f>
        <v>0</v>
      </c>
      <c r="D48" s="523">
        <f>+'BC SIS'!C45</f>
        <v>0</v>
      </c>
      <c r="E48" s="523">
        <f>+'BC SIS'!D45</f>
        <v>121982.16</v>
      </c>
      <c r="F48" s="523">
        <f>+'BC SIS'!E45</f>
        <v>0</v>
      </c>
      <c r="G48" s="523">
        <f>+'BC SIS'!F45</f>
        <v>415702.69</v>
      </c>
      <c r="H48" s="523">
        <f>+'BC SIS'!G45</f>
        <v>0</v>
      </c>
      <c r="I48" s="523">
        <f>+'BC SIS'!H45</f>
        <v>415702.69</v>
      </c>
      <c r="J48" s="523">
        <f>+'BC SIS'!I45</f>
        <v>0</v>
      </c>
      <c r="L48" s="194"/>
      <c r="M48" s="195"/>
      <c r="S48" s="1" t="s">
        <v>490</v>
      </c>
      <c r="T48" s="2">
        <v>0</v>
      </c>
      <c r="U48" s="2"/>
      <c r="V48" s="2">
        <v>25716.52</v>
      </c>
      <c r="W48" s="2">
        <v>25716.52</v>
      </c>
      <c r="X48" s="2">
        <v>25716.52</v>
      </c>
      <c r="Y48" s="2">
        <v>25716.52</v>
      </c>
      <c r="Z48" s="2">
        <v>0</v>
      </c>
      <c r="AA48" s="2">
        <v>0</v>
      </c>
      <c r="AB48" s="186" t="s">
        <v>353</v>
      </c>
    </row>
    <row r="49" spans="1:28">
      <c r="A49" s="623" t="s">
        <v>254</v>
      </c>
      <c r="B49" s="634" t="s">
        <v>73</v>
      </c>
      <c r="C49" s="523">
        <f>+'BC SIS'!B46</f>
        <v>0</v>
      </c>
      <c r="D49" s="523">
        <f>+'BC SIS'!C46</f>
        <v>0</v>
      </c>
      <c r="E49" s="523">
        <f>+'BC SIS'!D46</f>
        <v>344458.4</v>
      </c>
      <c r="F49" s="523">
        <f>+'BC SIS'!E46</f>
        <v>0</v>
      </c>
      <c r="G49" s="523">
        <f>+'BC SIS'!F46</f>
        <v>1071036.51</v>
      </c>
      <c r="H49" s="523">
        <f>+'BC SIS'!G46</f>
        <v>0</v>
      </c>
      <c r="I49" s="523">
        <f>+'BC SIS'!H46</f>
        <v>1071036.51</v>
      </c>
      <c r="J49" s="523">
        <f>+'BC SIS'!I46</f>
        <v>0</v>
      </c>
      <c r="L49" s="194"/>
      <c r="M49" s="195"/>
      <c r="S49" s="1" t="s">
        <v>350</v>
      </c>
      <c r="T49" s="2"/>
      <c r="U49" s="2">
        <v>0</v>
      </c>
      <c r="V49" s="2">
        <v>107983750.56</v>
      </c>
      <c r="W49" s="2">
        <v>8159157.0800000001</v>
      </c>
      <c r="X49" s="2">
        <v>107983750.56</v>
      </c>
      <c r="Y49" s="2">
        <v>8159157.0800000001</v>
      </c>
      <c r="Z49" s="2">
        <v>99824593.480000004</v>
      </c>
      <c r="AA49" s="2">
        <v>0</v>
      </c>
      <c r="AB49" s="186" t="s">
        <v>354</v>
      </c>
    </row>
    <row r="50" spans="1:28">
      <c r="A50" s="623" t="s">
        <v>175</v>
      </c>
      <c r="B50" s="634" t="s">
        <v>741</v>
      </c>
      <c r="C50" s="523">
        <f>+'BC SIS'!B47</f>
        <v>0</v>
      </c>
      <c r="D50" s="523">
        <f>+'BC SIS'!C47</f>
        <v>0</v>
      </c>
      <c r="E50" s="523">
        <f>+'BC SIS'!D47</f>
        <v>4876653.08</v>
      </c>
      <c r="F50" s="523">
        <f>+'BC SIS'!E47</f>
        <v>0</v>
      </c>
      <c r="G50" s="523">
        <f>+'BC SIS'!F47</f>
        <v>7672830.1100000003</v>
      </c>
      <c r="H50" s="523">
        <f>+'BC SIS'!G47</f>
        <v>0</v>
      </c>
      <c r="I50" s="523">
        <f>+'BC SIS'!H47</f>
        <v>7672830.1100000003</v>
      </c>
      <c r="J50" s="523">
        <f>+'BC SIS'!I47</f>
        <v>0</v>
      </c>
      <c r="L50" s="194"/>
      <c r="M50" s="195"/>
      <c r="S50" s="1" t="s">
        <v>351</v>
      </c>
      <c r="T50" s="2"/>
      <c r="U50" s="2">
        <v>0</v>
      </c>
      <c r="V50" s="2">
        <v>8159157.0800000001</v>
      </c>
      <c r="W50" s="2">
        <v>7671913.2599999998</v>
      </c>
      <c r="X50" s="2">
        <v>8159157.0800000001</v>
      </c>
      <c r="Y50" s="2">
        <v>7671913.2599999998</v>
      </c>
      <c r="Z50" s="2">
        <v>487243.82</v>
      </c>
      <c r="AA50" s="2">
        <v>0</v>
      </c>
      <c r="AB50" s="186" t="s">
        <v>355</v>
      </c>
    </row>
    <row r="51" spans="1:28">
      <c r="A51" s="623" t="s">
        <v>716</v>
      </c>
      <c r="B51" s="634" t="s">
        <v>151</v>
      </c>
      <c r="C51" s="523">
        <f>+'BC SIS'!B48</f>
        <v>0</v>
      </c>
      <c r="D51" s="523">
        <f>+'BC SIS'!C48</f>
        <v>0</v>
      </c>
      <c r="E51" s="523">
        <f>+'BC SIS'!D48</f>
        <v>73349.899999999994</v>
      </c>
      <c r="F51" s="523">
        <f>+'BC SIS'!E48</f>
        <v>0</v>
      </c>
      <c r="G51" s="523">
        <f>+'BC SIS'!F48</f>
        <v>103349.9</v>
      </c>
      <c r="H51" s="523">
        <f>+'BC SIS'!G48</f>
        <v>0</v>
      </c>
      <c r="I51" s="523">
        <f>+'BC SIS'!H48</f>
        <v>103349.9</v>
      </c>
      <c r="J51" s="523">
        <f>+'BC SIS'!I48</f>
        <v>0</v>
      </c>
      <c r="L51" s="197"/>
      <c r="M51" s="197"/>
      <c r="S51" s="1" t="s">
        <v>352</v>
      </c>
      <c r="T51" s="2"/>
      <c r="U51" s="2">
        <v>0</v>
      </c>
      <c r="V51" s="2">
        <v>7671913.2599999998</v>
      </c>
      <c r="W51" s="2">
        <v>7671913.2599999998</v>
      </c>
      <c r="X51" s="2">
        <v>7671913.2599999998</v>
      </c>
      <c r="Y51" s="2">
        <v>7671913.2599999998</v>
      </c>
      <c r="Z51" s="2">
        <v>0</v>
      </c>
      <c r="AA51" s="2">
        <v>0</v>
      </c>
      <c r="AB51" s="186" t="s">
        <v>356</v>
      </c>
    </row>
    <row r="52" spans="1:28">
      <c r="A52" s="623" t="s">
        <v>366</v>
      </c>
      <c r="B52" s="634" t="s">
        <v>368</v>
      </c>
      <c r="C52" s="523">
        <f>+'BC SIS'!B49</f>
        <v>0</v>
      </c>
      <c r="D52" s="523">
        <f>+'BC SIS'!C49</f>
        <v>0</v>
      </c>
      <c r="E52" s="523">
        <f>+'BC SIS'!D49</f>
        <v>377013.99</v>
      </c>
      <c r="F52" s="523">
        <f>+'BC SIS'!E49</f>
        <v>0</v>
      </c>
      <c r="G52" s="523">
        <f>+'BC SIS'!F49</f>
        <v>4508735.8</v>
      </c>
      <c r="H52" s="523">
        <f>+'BC SIS'!G49</f>
        <v>0</v>
      </c>
      <c r="I52" s="523">
        <f>+'BC SIS'!H49</f>
        <v>4508735.8</v>
      </c>
      <c r="J52" s="523">
        <f>+'BC SIS'!I49</f>
        <v>0</v>
      </c>
      <c r="L52" s="198">
        <f>+J62+J64</f>
        <v>148543299.49000001</v>
      </c>
      <c r="M52" s="198"/>
      <c r="S52" s="1" t="s">
        <v>353</v>
      </c>
      <c r="T52" s="2"/>
      <c r="U52" s="2">
        <v>0</v>
      </c>
      <c r="V52" s="2">
        <v>7671913.2599999998</v>
      </c>
      <c r="W52" s="2">
        <v>0</v>
      </c>
      <c r="X52" s="2">
        <v>7671913.2599999998</v>
      </c>
      <c r="Y52" s="2">
        <v>0</v>
      </c>
      <c r="Z52" s="2">
        <v>7671913.2599999998</v>
      </c>
      <c r="AA52" s="2">
        <v>0</v>
      </c>
      <c r="AB52" s="186" t="s">
        <v>357</v>
      </c>
    </row>
    <row r="53" spans="1:28">
      <c r="A53" s="623" t="s">
        <v>367</v>
      </c>
      <c r="B53" s="634" t="s">
        <v>369</v>
      </c>
      <c r="C53" s="523">
        <f>+'BC SIS'!B50</f>
        <v>0</v>
      </c>
      <c r="D53" s="523">
        <f>+'BC SIS'!C50</f>
        <v>0</v>
      </c>
      <c r="E53" s="523">
        <f>+'BC SIS'!D50</f>
        <v>128750.14</v>
      </c>
      <c r="F53" s="523">
        <f>+'BC SIS'!E50</f>
        <v>0</v>
      </c>
      <c r="G53" s="523">
        <f>+'BC SIS'!F50</f>
        <v>1416504.17</v>
      </c>
      <c r="H53" s="523">
        <f>+'BC SIS'!G50</f>
        <v>0</v>
      </c>
      <c r="I53" s="523">
        <f>+'BC SIS'!H50</f>
        <v>1416504.17</v>
      </c>
      <c r="J53" s="523">
        <f>+'BC SIS'!I50</f>
        <v>0</v>
      </c>
      <c r="L53" s="199"/>
      <c r="M53" s="192"/>
      <c r="S53" s="1" t="s">
        <v>354</v>
      </c>
      <c r="T53" s="2">
        <v>16103924.01</v>
      </c>
      <c r="U53" s="2">
        <v>0</v>
      </c>
      <c r="V53" s="2">
        <v>16024746.77</v>
      </c>
      <c r="W53" s="2">
        <v>0</v>
      </c>
      <c r="X53" s="2">
        <v>16024746.77</v>
      </c>
      <c r="Y53" s="2">
        <v>0</v>
      </c>
      <c r="Z53" s="2">
        <v>16024746.77</v>
      </c>
      <c r="AA53" s="2">
        <v>0</v>
      </c>
    </row>
    <row r="54" spans="1:28" ht="12" customHeight="1">
      <c r="A54" s="623" t="s">
        <v>1894</v>
      </c>
      <c r="B54" s="634" t="s">
        <v>1895</v>
      </c>
      <c r="C54" s="523">
        <f>+'BC SIS'!B51</f>
        <v>0</v>
      </c>
      <c r="D54" s="523">
        <f>+'BC SIS'!C51</f>
        <v>0</v>
      </c>
      <c r="E54" s="523">
        <f>+'BC SIS'!D51</f>
        <v>0</v>
      </c>
      <c r="F54" s="523">
        <f>+'BC SIS'!E51</f>
        <v>0</v>
      </c>
      <c r="G54" s="523">
        <f>+'BC SIS'!F51</f>
        <v>1882783.83</v>
      </c>
      <c r="H54" s="523">
        <f>+'BC SIS'!G51</f>
        <v>1832720.82</v>
      </c>
      <c r="I54" s="523">
        <f>+'BC SIS'!H51</f>
        <v>50063.01</v>
      </c>
      <c r="J54" s="523">
        <f>+'BC SIS'!I51</f>
        <v>0</v>
      </c>
      <c r="L54" s="189"/>
      <c r="S54" s="1" t="s">
        <v>355</v>
      </c>
      <c r="T54" s="2">
        <v>6777420.9100000001</v>
      </c>
      <c r="U54" s="2">
        <v>0</v>
      </c>
      <c r="V54" s="2">
        <v>6733830.7199999997</v>
      </c>
      <c r="W54" s="2">
        <v>0</v>
      </c>
      <c r="X54" s="2">
        <v>6733830.7199999997</v>
      </c>
      <c r="Y54" s="2">
        <v>0</v>
      </c>
      <c r="Z54" s="2">
        <v>6733830.7199999997</v>
      </c>
      <c r="AA54" s="2">
        <v>0</v>
      </c>
    </row>
    <row r="55" spans="1:28">
      <c r="A55" s="623" t="s">
        <v>1008</v>
      </c>
      <c r="B55" s="634" t="s">
        <v>1011</v>
      </c>
      <c r="C55" s="523">
        <f>+'BC SIS'!B52</f>
        <v>20520563.850000001</v>
      </c>
      <c r="D55" s="523">
        <f>+'BC SIS'!C52</f>
        <v>0</v>
      </c>
      <c r="E55" s="523">
        <f>+'BC SIS'!D52</f>
        <v>0</v>
      </c>
      <c r="F55" s="523">
        <f>+'BC SIS'!E52</f>
        <v>0</v>
      </c>
      <c r="G55" s="523">
        <f>+'BC SIS'!F52</f>
        <v>27346855.609999999</v>
      </c>
      <c r="H55" s="523">
        <f>+'BC SIS'!G52</f>
        <v>0</v>
      </c>
      <c r="I55" s="523">
        <f>+'BC SIS'!H52</f>
        <v>27346855.609999999</v>
      </c>
      <c r="J55" s="523">
        <f>+'BC SIS'!I52</f>
        <v>0</v>
      </c>
      <c r="L55" s="300">
        <f>+I8</f>
        <v>1433120.68000007</v>
      </c>
      <c r="M55" s="189">
        <f>+I63+I65</f>
        <v>381797.66000002582</v>
      </c>
      <c r="N55" s="300">
        <f>+L55-M55</f>
        <v>1051323.0200000443</v>
      </c>
      <c r="S55" s="1" t="s">
        <v>356</v>
      </c>
      <c r="T55" s="2">
        <v>1679792.21</v>
      </c>
      <c r="U55" s="2">
        <v>0</v>
      </c>
      <c r="V55" s="2">
        <v>1619078.14</v>
      </c>
      <c r="W55" s="2">
        <v>0</v>
      </c>
      <c r="X55" s="2">
        <v>1619078.14</v>
      </c>
      <c r="Y55" s="2">
        <v>0</v>
      </c>
      <c r="Z55" s="2">
        <v>1619078.14</v>
      </c>
      <c r="AA55" s="2">
        <v>0</v>
      </c>
    </row>
    <row r="56" spans="1:28">
      <c r="A56" s="623" t="s">
        <v>1009</v>
      </c>
      <c r="B56" s="634" t="s">
        <v>1010</v>
      </c>
      <c r="C56" s="523">
        <f>+'BC SIS'!B53</f>
        <v>0</v>
      </c>
      <c r="D56" s="523">
        <f>+'BC SIS'!C53</f>
        <v>20520563.850000001</v>
      </c>
      <c r="E56" s="523">
        <f>+'BC SIS'!D53</f>
        <v>0</v>
      </c>
      <c r="F56" s="523">
        <f>+'BC SIS'!E53</f>
        <v>0</v>
      </c>
      <c r="G56" s="523">
        <f>+'BC SIS'!F53</f>
        <v>0</v>
      </c>
      <c r="H56" s="523">
        <f>+'BC SIS'!G53</f>
        <v>27346855.609999999</v>
      </c>
      <c r="I56" s="523">
        <f>+'BC SIS'!H53</f>
        <v>0</v>
      </c>
      <c r="J56" s="523">
        <f>+'BC SIS'!I53</f>
        <v>27346855.609999999</v>
      </c>
      <c r="L56" s="300"/>
      <c r="S56" s="1" t="s">
        <v>357</v>
      </c>
      <c r="T56" s="2">
        <v>0</v>
      </c>
      <c r="U56" s="2">
        <v>24561137.129999999</v>
      </c>
      <c r="V56" s="2">
        <v>0</v>
      </c>
      <c r="W56" s="2">
        <v>24377655.629999999</v>
      </c>
      <c r="X56" s="2">
        <v>0</v>
      </c>
      <c r="Y56" s="2">
        <v>24377655.629999999</v>
      </c>
      <c r="Z56" s="2">
        <v>0</v>
      </c>
      <c r="AA56" s="2">
        <v>24377655.629999999</v>
      </c>
    </row>
    <row r="57" spans="1:28" ht="13.5" customHeight="1">
      <c r="A57" s="623" t="s">
        <v>974</v>
      </c>
      <c r="B57" s="634" t="s">
        <v>979</v>
      </c>
      <c r="C57" s="523">
        <f>+'BC SIS'!B54</f>
        <v>0</v>
      </c>
      <c r="D57" s="523">
        <f>+'BC SIS'!C54</f>
        <v>0</v>
      </c>
      <c r="E57" s="523">
        <f>+'BC SIS'!D54</f>
        <v>0</v>
      </c>
      <c r="F57" s="523">
        <f>+'BC SIS'!E54</f>
        <v>0</v>
      </c>
      <c r="G57" s="523">
        <f>+'BC SIS'!F54</f>
        <v>147868308</v>
      </c>
      <c r="H57" s="523">
        <f>+'BC SIS'!G54</f>
        <v>0</v>
      </c>
      <c r="I57" s="523">
        <f>+'BC SIS'!H54</f>
        <v>147868308</v>
      </c>
      <c r="J57" s="523">
        <f>+'BC SIS'!I54</f>
        <v>0</v>
      </c>
      <c r="L57" s="300" t="s">
        <v>627</v>
      </c>
      <c r="M57" s="189">
        <f>+F29</f>
        <v>30201.74</v>
      </c>
      <c r="N57" s="189">
        <f>SUM(M57:M59)</f>
        <v>786342.16000000597</v>
      </c>
      <c r="S57" s="5"/>
      <c r="T57" s="5"/>
      <c r="U57" s="5"/>
      <c r="V57" s="5"/>
      <c r="W57" s="5"/>
      <c r="X57" s="5"/>
      <c r="Y57" s="5"/>
      <c r="Z57" s="5"/>
      <c r="AA57" s="5"/>
    </row>
    <row r="58" spans="1:28">
      <c r="A58" s="623" t="s">
        <v>975</v>
      </c>
      <c r="B58" s="634" t="s">
        <v>980</v>
      </c>
      <c r="C58" s="523">
        <f>+'BC SIS'!B55</f>
        <v>0</v>
      </c>
      <c r="D58" s="523">
        <f>+'BC SIS'!C55</f>
        <v>0</v>
      </c>
      <c r="E58" s="523">
        <f>+'BC SIS'!D55</f>
        <v>18322357</v>
      </c>
      <c r="F58" s="523">
        <f>+'BC SIS'!E55</f>
        <v>381797.66</v>
      </c>
      <c r="G58" s="523">
        <f>+'BC SIS'!F55</f>
        <v>147868308</v>
      </c>
      <c r="H58" s="523">
        <f>+'BC SIS'!G55</f>
        <v>148250105.66</v>
      </c>
      <c r="I58" s="523">
        <f>+'BC SIS'!H55</f>
        <v>0</v>
      </c>
      <c r="J58" s="523">
        <f>+'BC SIS'!I55</f>
        <v>381797.65999999602</v>
      </c>
      <c r="L58" s="300"/>
      <c r="M58" s="189">
        <f>+J26</f>
        <v>316009.33000000601</v>
      </c>
      <c r="S58" s="512" t="s">
        <v>2</v>
      </c>
      <c r="T58" s="171">
        <v>46288592.689999998</v>
      </c>
      <c r="U58" s="171">
        <v>46288592.689999998</v>
      </c>
      <c r="V58" s="171">
        <v>337201046.13999999</v>
      </c>
      <c r="W58" s="171">
        <v>337201046.13999999</v>
      </c>
      <c r="X58" s="171">
        <v>337201046.13999999</v>
      </c>
      <c r="Y58" s="171">
        <v>337201046.13999999</v>
      </c>
      <c r="Z58" s="171">
        <v>181549241.28999999</v>
      </c>
      <c r="AA58" s="171">
        <v>181549241.28999999</v>
      </c>
    </row>
    <row r="59" spans="1:28">
      <c r="A59" s="623" t="s">
        <v>976</v>
      </c>
      <c r="B59" s="634" t="s">
        <v>981</v>
      </c>
      <c r="C59" s="523">
        <f>+'BC SIS'!B56</f>
        <v>0</v>
      </c>
      <c r="D59" s="523">
        <f>+'BC SIS'!C56</f>
        <v>0</v>
      </c>
      <c r="E59" s="523">
        <f>+'BC SIS'!D56</f>
        <v>0</v>
      </c>
      <c r="F59" s="523">
        <f>+'BC SIS'!E56</f>
        <v>0</v>
      </c>
      <c r="G59" s="523">
        <f>+'BC SIS'!F56</f>
        <v>0</v>
      </c>
      <c r="H59" s="523">
        <f>+'BC SIS'!G56</f>
        <v>0</v>
      </c>
      <c r="I59" s="523">
        <f>+'BC SIS'!H56</f>
        <v>0</v>
      </c>
      <c r="J59" s="523">
        <f>+'BC SIS'!I56</f>
        <v>0</v>
      </c>
      <c r="L59" s="300"/>
      <c r="M59" s="189">
        <f>+J28</f>
        <v>440131.09</v>
      </c>
    </row>
    <row r="60" spans="1:28">
      <c r="A60" s="623" t="s">
        <v>977</v>
      </c>
      <c r="B60" s="634" t="s">
        <v>982</v>
      </c>
      <c r="C60" s="523">
        <f>+'BC SIS'!B57</f>
        <v>0</v>
      </c>
      <c r="D60" s="523">
        <f>+'BC SIS'!C57</f>
        <v>0</v>
      </c>
      <c r="E60" s="523">
        <f>+'BC SIS'!D57</f>
        <v>18704154.66</v>
      </c>
      <c r="F60" s="523">
        <f>+'BC SIS'!E57</f>
        <v>18704154.66</v>
      </c>
      <c r="G60" s="523">
        <f>+'BC SIS'!F57</f>
        <v>148250105.66</v>
      </c>
      <c r="H60" s="523">
        <f>+'BC SIS'!G57</f>
        <v>148250105.66</v>
      </c>
      <c r="I60" s="523">
        <f>+'BC SIS'!H57</f>
        <v>0</v>
      </c>
      <c r="J60" s="523">
        <f>+'BC SIS'!I57</f>
        <v>0</v>
      </c>
      <c r="L60" s="300"/>
    </row>
    <row r="61" spans="1:28">
      <c r="A61" s="623" t="s">
        <v>978</v>
      </c>
      <c r="B61" s="634" t="s">
        <v>983</v>
      </c>
      <c r="C61" s="523">
        <f>+'BC SIS'!B58</f>
        <v>0</v>
      </c>
      <c r="D61" s="523">
        <f>+'BC SIS'!C58</f>
        <v>0</v>
      </c>
      <c r="E61" s="523">
        <f>+'BC SIS'!D58</f>
        <v>381797.66</v>
      </c>
      <c r="F61" s="523">
        <f>+'BC SIS'!E58</f>
        <v>18322357</v>
      </c>
      <c r="G61" s="523">
        <f>+'BC SIS'!F58</f>
        <v>381797.66</v>
      </c>
      <c r="H61" s="523">
        <f>+'BC SIS'!G58</f>
        <v>147868308</v>
      </c>
      <c r="I61" s="523">
        <f>+'BC SIS'!H58</f>
        <v>0</v>
      </c>
      <c r="J61" s="523">
        <f>+'BC SIS'!I58</f>
        <v>147486510.34</v>
      </c>
      <c r="L61" s="301"/>
      <c r="N61" s="300">
        <f>+N55-N57</f>
        <v>264980.86000003829</v>
      </c>
    </row>
    <row r="62" spans="1:28">
      <c r="A62" s="623" t="s">
        <v>35</v>
      </c>
      <c r="B62" s="634" t="s">
        <v>443</v>
      </c>
      <c r="C62" s="523">
        <f>+'BC SIS'!B59</f>
        <v>0</v>
      </c>
      <c r="D62" s="523">
        <f>+'BC SIS'!C59</f>
        <v>0</v>
      </c>
      <c r="E62" s="523">
        <f>+'BC SIS'!D59</f>
        <v>0</v>
      </c>
      <c r="F62" s="523">
        <f>+'BC SIS'!E59</f>
        <v>0</v>
      </c>
      <c r="G62" s="523">
        <f>+'BC SIS'!F59</f>
        <v>0</v>
      </c>
      <c r="H62" s="523">
        <f>+'BC SIS'!G59</f>
        <v>147868308</v>
      </c>
      <c r="I62" s="523">
        <f>+'BC SIS'!H59</f>
        <v>0</v>
      </c>
      <c r="J62" s="523">
        <f>+'BC SIS'!I59</f>
        <v>147868308</v>
      </c>
      <c r="L62" s="301"/>
      <c r="N62" s="186">
        <v>116.05</v>
      </c>
    </row>
    <row r="63" spans="1:28">
      <c r="A63" s="623" t="s">
        <v>36</v>
      </c>
      <c r="B63" s="634" t="s">
        <v>74</v>
      </c>
      <c r="C63" s="523">
        <f>+'BC SIS'!B60</f>
        <v>0</v>
      </c>
      <c r="D63" s="523">
        <f>+'BC SIS'!C60</f>
        <v>0</v>
      </c>
      <c r="E63" s="523">
        <f>+'BC SIS'!D60</f>
        <v>0</v>
      </c>
      <c r="F63" s="523">
        <f>+'BC SIS'!E60</f>
        <v>6002924.25</v>
      </c>
      <c r="G63" s="523">
        <f>+'BC SIS'!F60</f>
        <v>148543299.49000001</v>
      </c>
      <c r="H63" s="523">
        <f>+'BC SIS'!G60</f>
        <v>148161501.83000001</v>
      </c>
      <c r="I63" s="523">
        <f>+'BC SIS'!H60</f>
        <v>381797.65999999602</v>
      </c>
      <c r="J63" s="523">
        <f>+'BC SIS'!I60</f>
        <v>0</v>
      </c>
      <c r="L63" s="300"/>
      <c r="N63" s="301">
        <f>+N61-N62</f>
        <v>264864.8100000383</v>
      </c>
    </row>
    <row r="64" spans="1:28" ht="13.5" customHeight="1">
      <c r="A64" s="623" t="s">
        <v>491</v>
      </c>
      <c r="B64" s="634" t="s">
        <v>494</v>
      </c>
      <c r="C64" s="523">
        <f>+'BC SIS'!B61</f>
        <v>0</v>
      </c>
      <c r="D64" s="523">
        <f>+'BC SIS'!C61</f>
        <v>0</v>
      </c>
      <c r="E64" s="523">
        <f>+'BC SIS'!D61</f>
        <v>559329.52</v>
      </c>
      <c r="F64" s="523">
        <f>+'BC SIS'!E61</f>
        <v>559329.52</v>
      </c>
      <c r="G64" s="523">
        <f>+'BC SIS'!F61</f>
        <v>12578320.84</v>
      </c>
      <c r="H64" s="523">
        <f>+'BC SIS'!G61</f>
        <v>13253312.33</v>
      </c>
      <c r="I64" s="523">
        <f>+'BC SIS'!H61</f>
        <v>0</v>
      </c>
      <c r="J64" s="523">
        <f>+'BC SIS'!I61</f>
        <v>674991.48999999801</v>
      </c>
      <c r="L64" s="301"/>
    </row>
    <row r="65" spans="1:11">
      <c r="A65" s="623" t="s">
        <v>37</v>
      </c>
      <c r="B65" s="634" t="s">
        <v>75</v>
      </c>
      <c r="C65" s="523">
        <f>+'BC SIS'!B62</f>
        <v>0</v>
      </c>
      <c r="D65" s="523">
        <f>+'BC SIS'!C62</f>
        <v>0</v>
      </c>
      <c r="E65" s="523">
        <f>+'BC SIS'!D62</f>
        <v>6002924.25</v>
      </c>
      <c r="F65" s="523">
        <f>+'BC SIS'!E62</f>
        <v>37135748.020000003</v>
      </c>
      <c r="G65" s="523">
        <f>+'BC SIS'!F62</f>
        <v>148161501.83000001</v>
      </c>
      <c r="H65" s="523">
        <f>+'BC SIS'!G62</f>
        <v>148161501.83000001</v>
      </c>
      <c r="I65" s="523">
        <f>+'BC SIS'!H62</f>
        <v>2.9802322387695299E-8</v>
      </c>
      <c r="J65" s="523">
        <f>+'BC SIS'!I62</f>
        <v>0</v>
      </c>
      <c r="K65" s="186">
        <v>761439</v>
      </c>
    </row>
    <row r="66" spans="1:11">
      <c r="A66" s="623" t="s">
        <v>38</v>
      </c>
      <c r="B66" s="634" t="s">
        <v>76</v>
      </c>
      <c r="C66" s="523">
        <f>+'BC SIS'!B63</f>
        <v>0</v>
      </c>
      <c r="D66" s="523">
        <f>+'BC SIS'!C63</f>
        <v>0</v>
      </c>
      <c r="E66" s="523">
        <f>+'BC SIS'!D63</f>
        <v>37135748.020000003</v>
      </c>
      <c r="F66" s="523">
        <f>+'BC SIS'!E63</f>
        <v>37884032.25</v>
      </c>
      <c r="G66" s="523">
        <f>+'BC SIS'!F63</f>
        <v>148161501.83000001</v>
      </c>
      <c r="H66" s="523">
        <f>+'BC SIS'!G63</f>
        <v>148161501.83000001</v>
      </c>
      <c r="I66" s="523">
        <f>+'BC SIS'!H63</f>
        <v>0</v>
      </c>
      <c r="J66" s="523">
        <f>+'BC SIS'!I63</f>
        <v>0</v>
      </c>
    </row>
    <row r="67" spans="1:11">
      <c r="A67" s="623" t="s">
        <v>39</v>
      </c>
      <c r="B67" s="634" t="s">
        <v>77</v>
      </c>
      <c r="C67" s="523">
        <f>+'BC SIS'!B64</f>
        <v>0</v>
      </c>
      <c r="D67" s="523">
        <f>+'BC SIS'!C64</f>
        <v>0</v>
      </c>
      <c r="E67" s="523">
        <f>+'BC SIS'!D64</f>
        <v>37884032.25</v>
      </c>
      <c r="F67" s="523">
        <f>+'BC SIS'!E64</f>
        <v>37884032.25</v>
      </c>
      <c r="G67" s="523">
        <f>+'BC SIS'!F64</f>
        <v>148161501.83000001</v>
      </c>
      <c r="H67" s="523">
        <f>+'BC SIS'!G64</f>
        <v>148161501.83000001</v>
      </c>
      <c r="I67" s="523">
        <f>+'BC SIS'!H64</f>
        <v>0</v>
      </c>
      <c r="J67" s="523">
        <f>+'BC SIS'!I64</f>
        <v>0</v>
      </c>
    </row>
    <row r="68" spans="1:11">
      <c r="A68" s="623" t="s">
        <v>40</v>
      </c>
      <c r="B68" s="634" t="s">
        <v>78</v>
      </c>
      <c r="C68" s="523">
        <f>+'BC SIS'!B65</f>
        <v>0</v>
      </c>
      <c r="D68" s="523">
        <f>+'BC SIS'!C65</f>
        <v>0</v>
      </c>
      <c r="E68" s="523">
        <f>+'BC SIS'!D65</f>
        <v>37884032.25</v>
      </c>
      <c r="F68" s="523">
        <f>+'BC SIS'!E65</f>
        <v>0</v>
      </c>
      <c r="G68" s="523">
        <f>+'BC SIS'!F65</f>
        <v>148161501.83000001</v>
      </c>
      <c r="H68" s="523">
        <f>+'BC SIS'!G65</f>
        <v>0</v>
      </c>
      <c r="I68" s="523">
        <f>+'BC SIS'!H65</f>
        <v>148161501.83000001</v>
      </c>
      <c r="J68" s="523">
        <f>+'BC SIS'!I65</f>
        <v>0</v>
      </c>
    </row>
    <row r="69" spans="1:11">
      <c r="A69" s="623"/>
      <c r="B69" s="634"/>
      <c r="C69" s="523"/>
      <c r="D69" s="523"/>
      <c r="E69" s="523"/>
      <c r="F69" s="523"/>
      <c r="G69" s="523"/>
      <c r="H69" s="523"/>
      <c r="I69" s="523"/>
      <c r="J69" s="523"/>
    </row>
    <row r="70" spans="1:11">
      <c r="A70" s="623"/>
      <c r="B70" s="634"/>
      <c r="C70" s="523"/>
      <c r="D70" s="523"/>
      <c r="E70" s="523"/>
      <c r="F70" s="523"/>
      <c r="G70" s="523"/>
      <c r="H70" s="523"/>
      <c r="I70" s="523"/>
      <c r="J70" s="523"/>
    </row>
    <row r="71" spans="1:11">
      <c r="A71" s="1101" t="s">
        <v>6</v>
      </c>
      <c r="B71" s="1101"/>
      <c r="C71" s="525">
        <f t="shared" ref="C71:J71" si="0">SUM(C7:C70)</f>
        <v>71638353.980000004</v>
      </c>
      <c r="D71" s="525">
        <f t="shared" si="0"/>
        <v>71638353.979999989</v>
      </c>
      <c r="E71" s="525">
        <f t="shared" si="0"/>
        <v>292469573.01999998</v>
      </c>
      <c r="F71" s="525">
        <f t="shared" si="0"/>
        <v>292469573.01999998</v>
      </c>
      <c r="G71" s="525">
        <f t="shared" si="0"/>
        <v>2113128421.6999998</v>
      </c>
      <c r="H71" s="525">
        <f t="shared" si="0"/>
        <v>2113128421.6999996</v>
      </c>
      <c r="I71" s="525">
        <f t="shared" si="0"/>
        <v>527383848.30000007</v>
      </c>
      <c r="J71" s="525">
        <f t="shared" si="0"/>
        <v>527383848.30000001</v>
      </c>
    </row>
    <row r="72" spans="1:11">
      <c r="A72" s="1102" t="s">
        <v>7</v>
      </c>
      <c r="B72" s="1102"/>
      <c r="C72" s="247"/>
      <c r="D72" s="247"/>
      <c r="E72" s="250" t="s">
        <v>928</v>
      </c>
      <c r="G72" s="247"/>
      <c r="H72" s="247"/>
      <c r="I72" s="250" t="s">
        <v>8</v>
      </c>
    </row>
    <row r="74" spans="1:11">
      <c r="A74" s="628"/>
      <c r="B74" s="192"/>
      <c r="C74" s="192"/>
      <c r="D74" s="192"/>
      <c r="E74" s="192"/>
      <c r="F74" s="192"/>
      <c r="G74" s="192"/>
      <c r="H74" s="192"/>
      <c r="I74" s="192"/>
    </row>
    <row r="75" spans="1:11">
      <c r="A75" s="1099" t="s">
        <v>1056</v>
      </c>
      <c r="B75" s="1099"/>
      <c r="C75" s="248"/>
      <c r="D75" s="1099" t="s">
        <v>1115</v>
      </c>
      <c r="E75" s="1099"/>
      <c r="F75" s="1099"/>
      <c r="G75" s="248"/>
      <c r="H75" s="1099" t="s">
        <v>1116</v>
      </c>
      <c r="I75" s="1099"/>
      <c r="J75" s="1099"/>
    </row>
    <row r="76" spans="1:11">
      <c r="A76" s="1100" t="s">
        <v>1176</v>
      </c>
      <c r="B76" s="1100"/>
      <c r="C76" s="249"/>
      <c r="D76" s="1100" t="s">
        <v>1177</v>
      </c>
      <c r="E76" s="1100"/>
      <c r="F76" s="1100"/>
      <c r="G76" s="249"/>
      <c r="H76" s="1100" t="s">
        <v>1117</v>
      </c>
      <c r="I76" s="1100"/>
      <c r="J76" s="1100"/>
    </row>
    <row r="77" spans="1:11">
      <c r="A77" s="1100"/>
      <c r="B77" s="1100"/>
      <c r="C77" s="249"/>
      <c r="D77" s="249"/>
      <c r="E77" s="249"/>
      <c r="G77" s="249"/>
      <c r="H77" s="249"/>
      <c r="I77" s="249"/>
    </row>
    <row r="78" spans="1:11">
      <c r="C78" s="585"/>
      <c r="D78" s="586">
        <f>+C71-D71</f>
        <v>0</v>
      </c>
      <c r="E78" s="586"/>
      <c r="F78" s="586">
        <f>+E71-F71</f>
        <v>0</v>
      </c>
      <c r="G78" s="586"/>
      <c r="H78" s="586">
        <f>+G71-H71</f>
        <v>0</v>
      </c>
      <c r="I78" s="586"/>
      <c r="J78" s="586">
        <f>+I71-J71</f>
        <v>0</v>
      </c>
    </row>
    <row r="79" spans="1:11">
      <c r="C79" s="1105"/>
      <c r="D79" s="1105"/>
      <c r="E79" s="587"/>
      <c r="F79" s="588"/>
      <c r="G79" s="589"/>
      <c r="H79" s="585"/>
      <c r="I79" s="589"/>
      <c r="J79" s="585"/>
    </row>
    <row r="80" spans="1:11">
      <c r="C80" s="1103"/>
      <c r="D80" s="1103"/>
      <c r="E80" s="590"/>
      <c r="F80" s="590"/>
      <c r="G80" s="589"/>
      <c r="H80" s="585"/>
      <c r="I80" s="589"/>
      <c r="J80" s="585"/>
    </row>
    <row r="81" spans="3:10">
      <c r="C81" s="1103"/>
      <c r="D81" s="1103"/>
      <c r="E81" s="590"/>
      <c r="F81" s="590"/>
      <c r="G81" s="585"/>
      <c r="H81" s="585"/>
      <c r="I81" s="585"/>
      <c r="J81" s="585"/>
    </row>
    <row r="82" spans="3:10">
      <c r="C82" s="1103"/>
      <c r="D82" s="1103"/>
      <c r="E82" s="590"/>
      <c r="F82" s="590"/>
      <c r="G82" s="585"/>
      <c r="H82" s="585"/>
      <c r="I82" s="585"/>
      <c r="J82" s="585"/>
    </row>
    <row r="83" spans="3:10">
      <c r="C83" s="1104"/>
      <c r="D83" s="1104"/>
      <c r="E83" s="190"/>
      <c r="F83" s="190"/>
    </row>
    <row r="84" spans="3:10">
      <c r="C84" s="1104"/>
      <c r="D84" s="1104"/>
      <c r="E84" s="191"/>
      <c r="F84" s="191"/>
    </row>
    <row r="85" spans="3:10">
      <c r="C85" s="189"/>
      <c r="H85" s="192"/>
      <c r="I85" s="192"/>
    </row>
    <row r="86" spans="3:10">
      <c r="H86" s="515"/>
      <c r="I86" s="516"/>
      <c r="J86" s="189"/>
    </row>
    <row r="87" spans="3:10">
      <c r="C87" s="189"/>
      <c r="H87" s="192"/>
      <c r="I87" s="192"/>
    </row>
    <row r="88" spans="3:10">
      <c r="H88" s="192"/>
      <c r="I88" s="199"/>
    </row>
  </sheetData>
  <mergeCells count="24">
    <mergeCell ref="A77:B77"/>
    <mergeCell ref="C82:D82"/>
    <mergeCell ref="C83:D83"/>
    <mergeCell ref="C84:D84"/>
    <mergeCell ref="D76:F76"/>
    <mergeCell ref="C79:D79"/>
    <mergeCell ref="C80:D80"/>
    <mergeCell ref="C81:D81"/>
    <mergeCell ref="A75:B75"/>
    <mergeCell ref="D75:F75"/>
    <mergeCell ref="H75:J75"/>
    <mergeCell ref="H76:J76"/>
    <mergeCell ref="A71:B71"/>
    <mergeCell ref="A72:B72"/>
    <mergeCell ref="A76:B76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9055118110236221" right="0.31496062992125984" top="0.35433070866141736" bottom="0.19685039370078741" header="0.23622047244094491" footer="0.31496062992125984"/>
  <pageSetup scale="55" orientation="landscape" r:id="rId1"/>
  <rowBreaks count="1" manualBreakCount="1">
    <brk id="76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90"/>
  <sheetViews>
    <sheetView tabSelected="1" zoomScale="90" zoomScaleNormal="90" zoomScaleSheetLayoutView="100" workbookViewId="0">
      <selection activeCell="N25" sqref="N25"/>
    </sheetView>
  </sheetViews>
  <sheetFormatPr baseColWidth="10" defaultColWidth="11.41796875" defaultRowHeight="14.1"/>
  <cols>
    <col min="1" max="1" width="5.68359375" style="181" customWidth="1"/>
    <col min="2" max="2" width="49.68359375" style="181" customWidth="1"/>
    <col min="3" max="3" width="1" style="181" customWidth="1"/>
    <col min="4" max="4" width="14.68359375" style="181" customWidth="1"/>
    <col min="5" max="5" width="1" style="181" customWidth="1"/>
    <col min="6" max="6" width="14.68359375" style="181" customWidth="1"/>
    <col min="7" max="7" width="1" style="181" customWidth="1"/>
    <col min="8" max="8" width="5.68359375" style="181" customWidth="1"/>
    <col min="9" max="9" width="46.5234375" style="181" customWidth="1"/>
    <col min="10" max="10" width="1" style="181" customWidth="1"/>
    <col min="11" max="11" width="14.20703125" style="181" bestFit="1" customWidth="1"/>
    <col min="12" max="12" width="1" style="181" customWidth="1"/>
    <col min="13" max="13" width="13.20703125" style="181" customWidth="1"/>
    <col min="14" max="14" width="12.20703125" style="181" bestFit="1" customWidth="1"/>
    <col min="15" max="15" width="15" style="181" customWidth="1"/>
    <col min="16" max="16384" width="11.41796875" style="181"/>
  </cols>
  <sheetData>
    <row r="1" spans="1:16" ht="27" customHeight="1">
      <c r="A1" s="1118" t="s">
        <v>1128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20"/>
    </row>
    <row r="2" spans="1:16">
      <c r="A2" s="1121" t="s">
        <v>25</v>
      </c>
      <c r="B2" s="1122"/>
      <c r="C2" s="1122"/>
      <c r="D2" s="1122"/>
      <c r="E2" s="1122"/>
      <c r="F2" s="1122"/>
      <c r="G2" s="1122"/>
      <c r="H2" s="1122"/>
      <c r="I2" s="1122"/>
      <c r="J2" s="1122"/>
      <c r="K2" s="1122"/>
      <c r="L2" s="1122"/>
      <c r="M2" s="1123"/>
    </row>
    <row r="3" spans="1:16">
      <c r="A3" s="1121" t="s">
        <v>1910</v>
      </c>
      <c r="B3" s="1122"/>
      <c r="C3" s="1122"/>
      <c r="D3" s="1122"/>
      <c r="E3" s="1122"/>
      <c r="F3" s="1122"/>
      <c r="G3" s="1122"/>
      <c r="H3" s="1122"/>
      <c r="I3" s="1122"/>
      <c r="J3" s="1122"/>
      <c r="K3" s="1122"/>
      <c r="L3" s="1122"/>
      <c r="M3" s="1123"/>
      <c r="N3" s="673"/>
    </row>
    <row r="4" spans="1:16">
      <c r="A4" s="1124" t="s">
        <v>762</v>
      </c>
      <c r="B4" s="1125"/>
      <c r="C4" s="1125"/>
      <c r="D4" s="1125"/>
      <c r="E4" s="1125"/>
      <c r="F4" s="1125"/>
      <c r="G4" s="1125"/>
      <c r="H4" s="1125"/>
      <c r="I4" s="1125"/>
      <c r="J4" s="1125"/>
      <c r="K4" s="1125"/>
      <c r="L4" s="1125"/>
      <c r="M4" s="1126"/>
    </row>
    <row r="5" spans="1:16" ht="7.5" customHeight="1">
      <c r="D5" s="266"/>
      <c r="E5" s="266"/>
      <c r="H5" s="267"/>
      <c r="I5" s="267"/>
      <c r="J5" s="267"/>
      <c r="K5" s="267"/>
      <c r="L5" s="267"/>
      <c r="M5" s="267"/>
    </row>
    <row r="6" spans="1:16">
      <c r="A6" s="1127" t="s">
        <v>517</v>
      </c>
      <c r="B6" s="1128"/>
      <c r="C6" s="268"/>
      <c r="D6" s="444">
        <v>2021</v>
      </c>
      <c r="E6" s="269"/>
      <c r="F6" s="444">
        <v>2020</v>
      </c>
      <c r="G6" s="270"/>
      <c r="H6" s="1127" t="s">
        <v>517</v>
      </c>
      <c r="I6" s="1128"/>
      <c r="J6" s="268"/>
      <c r="K6" s="444">
        <v>2021</v>
      </c>
      <c r="L6" s="282"/>
      <c r="M6" s="444">
        <v>2020</v>
      </c>
      <c r="P6" s="181">
        <v>50857.67</v>
      </c>
    </row>
    <row r="7" spans="1:16" ht="15" customHeight="1">
      <c r="A7" s="446">
        <v>1</v>
      </c>
      <c r="B7" s="268" t="s">
        <v>11</v>
      </c>
      <c r="C7" s="268"/>
      <c r="D7" s="269"/>
      <c r="E7" s="269"/>
      <c r="F7" s="270"/>
      <c r="G7" s="270"/>
      <c r="H7" s="447">
        <v>2</v>
      </c>
      <c r="I7" s="268" t="s">
        <v>12</v>
      </c>
      <c r="J7" s="268"/>
      <c r="K7" s="270"/>
      <c r="L7" s="270"/>
      <c r="M7" s="289"/>
      <c r="P7" s="181">
        <v>33034.86</v>
      </c>
    </row>
    <row r="8" spans="1:16" ht="15" customHeight="1">
      <c r="A8" s="448" t="s">
        <v>518</v>
      </c>
      <c r="B8" s="272" t="s">
        <v>662</v>
      </c>
      <c r="C8" s="272"/>
      <c r="D8" s="269"/>
      <c r="E8" s="269"/>
      <c r="F8" s="270"/>
      <c r="G8" s="270"/>
      <c r="H8" s="447" t="s">
        <v>519</v>
      </c>
      <c r="I8" s="268" t="s">
        <v>23</v>
      </c>
      <c r="J8" s="268"/>
      <c r="K8" s="270"/>
      <c r="L8" s="282"/>
      <c r="M8" s="279"/>
      <c r="P8" s="181">
        <f>P6-P7</f>
        <v>17822.809999999998</v>
      </c>
    </row>
    <row r="9" spans="1:16" ht="15" customHeight="1">
      <c r="A9" s="448"/>
      <c r="B9" s="272"/>
      <c r="C9" s="272"/>
      <c r="D9" s="269"/>
      <c r="E9" s="269"/>
      <c r="F9" s="270"/>
      <c r="G9" s="270"/>
      <c r="H9" s="449"/>
      <c r="I9" s="275" t="s">
        <v>699</v>
      </c>
      <c r="J9" s="275"/>
      <c r="K9" s="953">
        <f>ROUND(Balanza!J24,0)</f>
        <v>676980</v>
      </c>
      <c r="L9" s="953"/>
      <c r="M9" s="955">
        <v>450506.8</v>
      </c>
      <c r="N9" s="266">
        <f>K9-M9</f>
        <v>226473.2</v>
      </c>
      <c r="O9" s="266">
        <f>K9-M9</f>
        <v>226473.2</v>
      </c>
    </row>
    <row r="10" spans="1:16" ht="15" customHeight="1">
      <c r="A10" s="450" t="s">
        <v>520</v>
      </c>
      <c r="B10" s="268" t="s">
        <v>19</v>
      </c>
      <c r="C10" s="268"/>
      <c r="D10" s="269"/>
      <c r="E10" s="269"/>
      <c r="F10" s="270"/>
      <c r="G10" s="270"/>
      <c r="H10" s="449" t="s">
        <v>522</v>
      </c>
      <c r="I10" s="275" t="s">
        <v>663</v>
      </c>
      <c r="J10" s="275"/>
      <c r="K10" s="953">
        <f>ROUND(Balanza!J26,0)+1</f>
        <v>316010</v>
      </c>
      <c r="L10" s="953"/>
      <c r="M10" s="955">
        <v>309614.98</v>
      </c>
      <c r="N10" s="266">
        <f t="shared" ref="N10:N11" si="0">K10-M10</f>
        <v>6395.0200000000186</v>
      </c>
      <c r="O10" s="266"/>
    </row>
    <row r="11" spans="1:16" ht="15" customHeight="1">
      <c r="A11" s="450" t="s">
        <v>521</v>
      </c>
      <c r="B11" s="270" t="s">
        <v>664</v>
      </c>
      <c r="C11" s="270"/>
      <c r="D11" s="1234">
        <f>ROUND(Balanza!I7,0)</f>
        <v>0</v>
      </c>
      <c r="E11" s="1234"/>
      <c r="F11" s="1234">
        <v>0</v>
      </c>
      <c r="G11" s="535"/>
      <c r="H11" s="449" t="s">
        <v>524</v>
      </c>
      <c r="I11" s="275" t="s">
        <v>665</v>
      </c>
      <c r="J11" s="275"/>
      <c r="K11" s="956">
        <f>ROUND(Balanza!J28,0)</f>
        <v>440131</v>
      </c>
      <c r="L11" s="953"/>
      <c r="M11" s="957">
        <v>469487.82</v>
      </c>
      <c r="N11" s="266">
        <f t="shared" si="0"/>
        <v>-29356.820000000007</v>
      </c>
      <c r="O11" s="266"/>
    </row>
    <row r="12" spans="1:16" ht="15" customHeight="1">
      <c r="A12" s="450" t="s">
        <v>523</v>
      </c>
      <c r="B12" s="270" t="s">
        <v>666</v>
      </c>
      <c r="C12" s="270"/>
      <c r="D12" s="1234">
        <f>ROUND(Balanza!I8,0)</f>
        <v>1433121</v>
      </c>
      <c r="E12" s="1234"/>
      <c r="F12" s="1234">
        <v>1229609.6000000001</v>
      </c>
      <c r="G12" s="535"/>
      <c r="H12" s="449"/>
      <c r="I12" s="275"/>
      <c r="J12" s="275"/>
      <c r="K12" s="953"/>
      <c r="L12" s="953"/>
      <c r="M12" s="955"/>
    </row>
    <row r="13" spans="1:16" ht="15" customHeight="1">
      <c r="A13" s="450" t="s">
        <v>525</v>
      </c>
      <c r="B13" s="270" t="s">
        <v>667</v>
      </c>
      <c r="C13" s="270"/>
      <c r="D13" s="1234">
        <f>ROUND(Balanza!I9,0)</f>
        <v>0</v>
      </c>
      <c r="E13" s="1234"/>
      <c r="F13" s="1234">
        <v>0</v>
      </c>
      <c r="G13" s="535"/>
      <c r="H13" s="304"/>
      <c r="I13" s="277" t="s">
        <v>668</v>
      </c>
      <c r="J13" s="277"/>
      <c r="K13" s="950">
        <f>SUM(K9:K12)</f>
        <v>1433121</v>
      </c>
      <c r="L13" s="950"/>
      <c r="M13" s="958">
        <f>SUM(M9:M12)</f>
        <v>1229609.6000000001</v>
      </c>
      <c r="P13" s="266">
        <f>D12-K13</f>
        <v>0</v>
      </c>
    </row>
    <row r="14" spans="1:16" ht="15" customHeight="1">
      <c r="A14" s="450" t="s">
        <v>582</v>
      </c>
      <c r="B14" s="451" t="s">
        <v>669</v>
      </c>
      <c r="C14" s="451"/>
      <c r="D14" s="1235">
        <f>ROUND(Balanza!I11,0)</f>
        <v>0</v>
      </c>
      <c r="E14" s="1234"/>
      <c r="F14" s="1235">
        <v>0</v>
      </c>
      <c r="G14" s="535"/>
      <c r="H14" s="304"/>
      <c r="I14" s="270"/>
      <c r="J14" s="270"/>
      <c r="K14" s="947"/>
      <c r="L14" s="947"/>
      <c r="M14" s="959"/>
      <c r="N14" s="1079">
        <f>D15-F15</f>
        <v>203511.39999999991</v>
      </c>
      <c r="O14" s="276"/>
      <c r="P14" s="181">
        <v>22088.7</v>
      </c>
    </row>
    <row r="15" spans="1:16" ht="15" customHeight="1">
      <c r="A15" s="287"/>
      <c r="B15" s="443" t="s">
        <v>526</v>
      </c>
      <c r="C15" s="268"/>
      <c r="D15" s="949">
        <f>SUM(D11:D14)</f>
        <v>1433121</v>
      </c>
      <c r="E15" s="950"/>
      <c r="F15" s="949">
        <f>SUM(F11:F14)</f>
        <v>1229609.6000000001</v>
      </c>
      <c r="G15" s="537"/>
      <c r="H15" s="304"/>
      <c r="I15" s="270"/>
      <c r="J15" s="270"/>
      <c r="K15" s="947"/>
      <c r="L15" s="947"/>
      <c r="M15" s="959"/>
      <c r="N15" s="266">
        <f>D15-F15</f>
        <v>203511.39999999991</v>
      </c>
      <c r="O15" s="266"/>
      <c r="P15" s="181">
        <v>33522.94</v>
      </c>
    </row>
    <row r="16" spans="1:16" ht="15" customHeight="1">
      <c r="A16" s="287"/>
      <c r="B16" s="278"/>
      <c r="C16" s="278"/>
      <c r="D16" s="950"/>
      <c r="E16" s="950"/>
      <c r="F16" s="950"/>
      <c r="G16" s="536"/>
      <c r="H16" s="304"/>
      <c r="I16" s="270"/>
      <c r="J16" s="270"/>
      <c r="K16" s="947"/>
      <c r="L16" s="947"/>
      <c r="M16" s="959"/>
      <c r="P16" s="268"/>
    </row>
    <row r="17" spans="1:16" ht="15" customHeight="1">
      <c r="A17" s="287"/>
      <c r="B17" s="272" t="s">
        <v>670</v>
      </c>
      <c r="C17" s="272"/>
      <c r="D17" s="947"/>
      <c r="E17" s="947"/>
      <c r="F17" s="947"/>
      <c r="G17" s="536"/>
      <c r="H17" s="447">
        <v>3</v>
      </c>
      <c r="I17" s="268" t="s">
        <v>671</v>
      </c>
      <c r="J17" s="268"/>
      <c r="K17" s="947"/>
      <c r="L17" s="947"/>
      <c r="M17" s="959"/>
    </row>
    <row r="18" spans="1:16" ht="15" customHeight="1">
      <c r="A18" s="287"/>
      <c r="B18" s="443"/>
      <c r="C18" s="443"/>
      <c r="D18" s="947"/>
      <c r="E18" s="947"/>
      <c r="F18" s="947"/>
      <c r="G18" s="536"/>
      <c r="H18" s="447"/>
      <c r="I18" s="268" t="s">
        <v>672</v>
      </c>
      <c r="J18" s="268"/>
      <c r="K18" s="947"/>
      <c r="L18" s="947"/>
      <c r="M18" s="959"/>
      <c r="P18" s="266">
        <f>P13-P14-P15</f>
        <v>-55611.64</v>
      </c>
    </row>
    <row r="19" spans="1:16" ht="15" customHeight="1">
      <c r="A19" s="287"/>
      <c r="B19" s="268" t="s">
        <v>21</v>
      </c>
      <c r="C19" s="268"/>
      <c r="D19" s="950"/>
      <c r="E19" s="950"/>
      <c r="F19" s="950"/>
      <c r="G19" s="537"/>
      <c r="H19" s="449" t="s">
        <v>528</v>
      </c>
      <c r="I19" s="270" t="s">
        <v>673</v>
      </c>
      <c r="J19" s="270"/>
      <c r="K19" s="948">
        <f>ROUND(Balanza!J23,0)</f>
        <v>21802601</v>
      </c>
      <c r="L19" s="947"/>
      <c r="M19" s="960">
        <v>8769948</v>
      </c>
      <c r="N19" s="181" t="s">
        <v>1101</v>
      </c>
      <c r="O19" s="266">
        <f>M19-K19</f>
        <v>-13032653</v>
      </c>
      <c r="P19" s="181">
        <v>548866.04000000702</v>
      </c>
    </row>
    <row r="20" spans="1:16" ht="15" customHeight="1">
      <c r="A20" s="450" t="s">
        <v>527</v>
      </c>
      <c r="B20" s="270" t="s">
        <v>1110</v>
      </c>
      <c r="C20" s="270"/>
      <c r="D20" s="951">
        <f>ROUND(Balanza!I12,0)</f>
        <v>28347567</v>
      </c>
      <c r="E20" s="951"/>
      <c r="F20" s="951">
        <v>29192207.960000001</v>
      </c>
      <c r="G20" s="537"/>
      <c r="H20" s="449" t="s">
        <v>530</v>
      </c>
      <c r="I20" s="270"/>
      <c r="J20" s="270"/>
      <c r="K20" s="950">
        <f>SUM(K19)</f>
        <v>21802601</v>
      </c>
      <c r="L20" s="950">
        <f>SUM(L19)</f>
        <v>0</v>
      </c>
      <c r="M20" s="961">
        <f>SUM(M19)</f>
        <v>8769948</v>
      </c>
      <c r="N20" s="266">
        <f>K20-M20</f>
        <v>13032653</v>
      </c>
    </row>
    <row r="21" spans="1:16" ht="15" customHeight="1">
      <c r="A21" s="450" t="s">
        <v>529</v>
      </c>
      <c r="B21" s="270" t="s">
        <v>674</v>
      </c>
      <c r="C21" s="270"/>
      <c r="D21" s="951">
        <f>ROUND(Balanza!I13,0)</f>
        <v>1989756</v>
      </c>
      <c r="E21" s="951"/>
      <c r="F21" s="951">
        <v>1353170.77</v>
      </c>
      <c r="G21" s="537"/>
      <c r="H21" s="449"/>
      <c r="I21" s="270"/>
      <c r="J21" s="270"/>
      <c r="K21" s="947"/>
      <c r="L21" s="947"/>
      <c r="M21" s="959"/>
    </row>
    <row r="22" spans="1:16" ht="15" customHeight="1">
      <c r="A22" s="450" t="s">
        <v>531</v>
      </c>
      <c r="B22" s="282" t="s">
        <v>675</v>
      </c>
      <c r="C22" s="282"/>
      <c r="D22" s="951">
        <f>ROUND(Balanza!I14,0)</f>
        <v>5318196</v>
      </c>
      <c r="E22" s="951"/>
      <c r="F22" s="951">
        <v>5140504</v>
      </c>
      <c r="G22" s="537"/>
      <c r="H22" s="449"/>
      <c r="I22" s="270"/>
      <c r="J22" s="270"/>
      <c r="K22" s="947"/>
      <c r="L22" s="947"/>
      <c r="M22" s="959"/>
      <c r="O22" s="266"/>
    </row>
    <row r="23" spans="1:16" ht="15" customHeight="1">
      <c r="A23" s="450" t="s">
        <v>532</v>
      </c>
      <c r="B23" s="282" t="s">
        <v>676</v>
      </c>
      <c r="C23" s="282"/>
      <c r="D23" s="947">
        <f>ROUND(Balanza!I15,0)</f>
        <v>4031229</v>
      </c>
      <c r="E23" s="947"/>
      <c r="F23" s="947">
        <v>4362062.2300000004</v>
      </c>
      <c r="G23" s="537"/>
      <c r="H23" s="304"/>
      <c r="I23" s="268" t="s">
        <v>677</v>
      </c>
      <c r="J23" s="268"/>
      <c r="K23" s="947"/>
      <c r="L23" s="947"/>
      <c r="M23" s="959"/>
      <c r="P23" s="266">
        <f>P18-P19</f>
        <v>-604477.68000000704</v>
      </c>
    </row>
    <row r="24" spans="1:16" ht="15" customHeight="1">
      <c r="A24" s="450" t="s">
        <v>533</v>
      </c>
      <c r="B24" s="282" t="s">
        <v>678</v>
      </c>
      <c r="C24" s="282"/>
      <c r="D24" s="948">
        <f>ROUND(Balanza!I16,0)</f>
        <v>31262</v>
      </c>
      <c r="E24" s="947"/>
      <c r="F24" s="948">
        <v>31262</v>
      </c>
      <c r="G24" s="537"/>
      <c r="H24" s="304"/>
      <c r="I24" s="282" t="s">
        <v>679</v>
      </c>
      <c r="J24" s="282"/>
      <c r="K24" s="948">
        <f>'EDO DE ACTIVIDADES 2'!I39</f>
        <v>-3145998</v>
      </c>
      <c r="L24" s="950"/>
      <c r="M24" s="960">
        <v>7572428.71</v>
      </c>
      <c r="O24" s="266"/>
    </row>
    <row r="25" spans="1:16" ht="15" customHeight="1">
      <c r="A25" s="450"/>
      <c r="B25" s="282"/>
      <c r="C25" s="282"/>
      <c r="D25" s="950">
        <f>SUM(D20:D24)</f>
        <v>39718010</v>
      </c>
      <c r="E25" s="950"/>
      <c r="F25" s="950">
        <f>SUM(F20:F24)</f>
        <v>40079206.960000008</v>
      </c>
      <c r="G25" s="537"/>
      <c r="H25" s="304"/>
      <c r="I25" s="268"/>
      <c r="J25" s="268"/>
      <c r="K25" s="949">
        <f>SUM(K24)</f>
        <v>-3145998</v>
      </c>
      <c r="L25" s="950"/>
      <c r="M25" s="962">
        <f>SUM(M24)</f>
        <v>7572428.71</v>
      </c>
      <c r="N25" s="266">
        <f>K25-M25</f>
        <v>-10718426.710000001</v>
      </c>
      <c r="O25" s="266"/>
    </row>
    <row r="26" spans="1:16" ht="15" customHeight="1">
      <c r="A26" s="450"/>
      <c r="B26" s="282"/>
      <c r="C26" s="282"/>
      <c r="D26" s="947"/>
      <c r="E26" s="947"/>
      <c r="F26" s="947"/>
      <c r="G26" s="537"/>
      <c r="H26" s="304"/>
      <c r="I26" s="1080"/>
      <c r="J26" s="268"/>
      <c r="K26" s="950"/>
      <c r="L26" s="950"/>
      <c r="M26" s="958"/>
      <c r="N26" s="266"/>
      <c r="O26" s="266"/>
    </row>
    <row r="27" spans="1:16" ht="15" customHeight="1">
      <c r="A27" s="283"/>
      <c r="B27" s="268" t="s">
        <v>680</v>
      </c>
      <c r="C27" s="268"/>
      <c r="D27" s="952">
        <f>SUM(D28:D30)</f>
        <v>11166754</v>
      </c>
      <c r="E27" s="950"/>
      <c r="F27" s="952">
        <f>SUM(F28:F30)</f>
        <v>9861937.2899999991</v>
      </c>
      <c r="G27" s="535"/>
      <c r="H27" s="304"/>
      <c r="I27" s="946"/>
      <c r="J27" s="268"/>
      <c r="K27" s="950"/>
      <c r="L27" s="950"/>
      <c r="M27" s="958"/>
      <c r="N27" s="266"/>
    </row>
    <row r="28" spans="1:16" ht="15" customHeight="1">
      <c r="A28" s="283"/>
      <c r="B28" s="451" t="s">
        <v>739</v>
      </c>
      <c r="C28" s="268"/>
      <c r="D28" s="953">
        <f>ROUND(Balanza!I17,0)</f>
        <v>5122200</v>
      </c>
      <c r="E28" s="950"/>
      <c r="F28" s="953">
        <v>4252200.37</v>
      </c>
      <c r="G28" s="535"/>
      <c r="H28" s="304"/>
      <c r="I28" s="268"/>
      <c r="J28" s="268"/>
      <c r="K28" s="950"/>
      <c r="L28" s="950"/>
      <c r="M28" s="958"/>
    </row>
    <row r="29" spans="1:16" ht="15" customHeight="1">
      <c r="A29" s="283"/>
      <c r="B29" s="451" t="s">
        <v>1461</v>
      </c>
      <c r="C29" s="268"/>
      <c r="D29" s="953">
        <f>ROUND(Balanza!I18,0)</f>
        <v>22045</v>
      </c>
      <c r="E29" s="950"/>
      <c r="F29" s="953">
        <v>13604.04</v>
      </c>
      <c r="G29" s="535"/>
      <c r="H29" s="304"/>
      <c r="I29" s="268"/>
      <c r="J29" s="268"/>
      <c r="K29" s="950"/>
      <c r="L29" s="950"/>
      <c r="M29" s="958"/>
    </row>
    <row r="30" spans="1:16" ht="15" customHeight="1">
      <c r="A30" s="283" t="s">
        <v>596</v>
      </c>
      <c r="B30" s="451" t="s">
        <v>597</v>
      </c>
      <c r="C30" s="451"/>
      <c r="D30" s="953">
        <f>ROUND(Balanza!I19,0)</f>
        <v>6022509</v>
      </c>
      <c r="E30" s="953"/>
      <c r="F30" s="953">
        <v>5596132.8799999999</v>
      </c>
      <c r="G30" s="535"/>
      <c r="H30" s="452"/>
      <c r="I30" s="270"/>
      <c r="J30" s="270"/>
      <c r="K30" s="947"/>
      <c r="L30" s="947"/>
      <c r="M30" s="959"/>
    </row>
    <row r="31" spans="1:16" ht="15" customHeight="1">
      <c r="A31" s="283"/>
      <c r="B31" s="451"/>
      <c r="C31" s="451"/>
      <c r="D31" s="947"/>
      <c r="E31" s="947"/>
      <c r="F31" s="947"/>
      <c r="G31" s="535"/>
      <c r="H31" s="452"/>
      <c r="I31" s="270"/>
      <c r="J31" s="270"/>
      <c r="K31" s="947"/>
      <c r="L31" s="947"/>
      <c r="M31" s="959"/>
    </row>
    <row r="32" spans="1:16" ht="15" customHeight="1">
      <c r="A32" s="283"/>
      <c r="B32" s="268" t="s">
        <v>681</v>
      </c>
      <c r="C32" s="268"/>
      <c r="D32" s="947"/>
      <c r="E32" s="947"/>
      <c r="F32" s="947"/>
      <c r="G32" s="535"/>
      <c r="H32" s="453"/>
      <c r="I32" s="270"/>
      <c r="J32" s="270"/>
      <c r="K32" s="963"/>
      <c r="L32" s="963"/>
      <c r="M32" s="964"/>
    </row>
    <row r="33" spans="1:16" ht="15" customHeight="1">
      <c r="A33" s="283"/>
      <c r="B33" s="451"/>
      <c r="C33" s="451"/>
      <c r="D33" s="947"/>
      <c r="E33" s="947"/>
      <c r="F33" s="947"/>
      <c r="G33" s="535"/>
      <c r="H33" s="453"/>
      <c r="I33" s="270"/>
      <c r="J33" s="270"/>
      <c r="K33" s="963"/>
      <c r="L33" s="963"/>
      <c r="M33" s="964"/>
    </row>
    <row r="34" spans="1:16" ht="15" customHeight="1">
      <c r="A34" s="283"/>
      <c r="B34" s="451" t="s">
        <v>682</v>
      </c>
      <c r="C34" s="451"/>
      <c r="D34" s="1060">
        <f>-ROUND(Balanza!J20,0)</f>
        <v>-26055322</v>
      </c>
      <c r="E34" s="1060"/>
      <c r="F34" s="1060">
        <f>-28842432.17-0.29</f>
        <v>-28842432.460000001</v>
      </c>
      <c r="G34" s="535"/>
      <c r="H34" s="453"/>
      <c r="I34" s="270"/>
      <c r="J34" s="270"/>
      <c r="K34" s="963"/>
      <c r="L34" s="963"/>
      <c r="M34" s="964"/>
    </row>
    <row r="35" spans="1:16" ht="15" customHeight="1">
      <c r="A35" s="283"/>
      <c r="B35" s="451" t="s">
        <v>683</v>
      </c>
      <c r="C35" s="451"/>
      <c r="D35" s="1061">
        <f>-ROUND(Balanza!J21,0)</f>
        <v>-6172839</v>
      </c>
      <c r="E35" s="1060"/>
      <c r="F35" s="1061">
        <v>-4756335.08</v>
      </c>
      <c r="G35" s="535"/>
      <c r="H35" s="453"/>
      <c r="I35" s="1081"/>
      <c r="J35" s="270"/>
      <c r="K35" s="963"/>
      <c r="L35" s="963"/>
      <c r="M35" s="964"/>
    </row>
    <row r="36" spans="1:16" ht="15" customHeight="1">
      <c r="A36" s="283"/>
      <c r="B36" s="451"/>
      <c r="C36" s="451"/>
      <c r="D36" s="1062">
        <f>SUM(D34:D35)</f>
        <v>-32228161</v>
      </c>
      <c r="E36" s="1062"/>
      <c r="F36" s="1062">
        <f>SUM(F34:F35)</f>
        <v>-33598767.539999999</v>
      </c>
      <c r="G36" s="535"/>
      <c r="H36" s="453"/>
      <c r="I36" s="270"/>
      <c r="J36" s="270"/>
      <c r="K36" s="963"/>
      <c r="L36" s="963"/>
      <c r="M36" s="964"/>
      <c r="N36" s="266"/>
      <c r="O36" s="266"/>
    </row>
    <row r="37" spans="1:16" ht="15" customHeight="1">
      <c r="A37" s="283"/>
      <c r="B37" s="451"/>
      <c r="C37" s="451"/>
      <c r="D37" s="947"/>
      <c r="E37" s="947"/>
      <c r="F37" s="947"/>
      <c r="G37" s="535"/>
      <c r="H37" s="453"/>
      <c r="I37" s="268" t="s">
        <v>684</v>
      </c>
      <c r="J37" s="270"/>
      <c r="K37" s="965">
        <f>+K20+K25</f>
        <v>18656603</v>
      </c>
      <c r="L37" s="963"/>
      <c r="M37" s="966">
        <f>+M20+M25</f>
        <v>16342376.710000001</v>
      </c>
      <c r="N37" s="1085">
        <f>F36-D36</f>
        <v>-1370606.5399999991</v>
      </c>
      <c r="O37" s="284"/>
    </row>
    <row r="38" spans="1:16" ht="15" customHeight="1">
      <c r="A38" s="283"/>
      <c r="B38" s="268" t="s">
        <v>685</v>
      </c>
      <c r="C38" s="268"/>
      <c r="D38" s="952">
        <f>+D25+D27+D36</f>
        <v>18656603</v>
      </c>
      <c r="E38" s="950"/>
      <c r="F38" s="952">
        <f>+F25+F27+F36</f>
        <v>16342376.710000008</v>
      </c>
      <c r="G38" s="535"/>
      <c r="H38" s="453"/>
      <c r="I38" s="270"/>
      <c r="J38" s="270"/>
      <c r="K38" s="963"/>
      <c r="L38" s="963"/>
      <c r="M38" s="964"/>
      <c r="N38" s="266"/>
      <c r="O38" s="266">
        <f>+D40-K40</f>
        <v>0</v>
      </c>
      <c r="P38" s="181">
        <v>2021</v>
      </c>
    </row>
    <row r="39" spans="1:16" ht="15" customHeight="1">
      <c r="A39" s="450"/>
      <c r="B39" s="282"/>
      <c r="C39" s="282"/>
      <c r="D39" s="947"/>
      <c r="E39" s="947"/>
      <c r="F39" s="947"/>
      <c r="G39" s="535"/>
      <c r="H39" s="304"/>
      <c r="I39" s="270"/>
      <c r="J39" s="270"/>
      <c r="K39" s="947"/>
      <c r="L39" s="947"/>
      <c r="M39" s="959"/>
      <c r="O39" s="266">
        <f>+F40-M40</f>
        <v>0</v>
      </c>
      <c r="P39" s="181">
        <v>2020</v>
      </c>
    </row>
    <row r="40" spans="1:16" ht="15" customHeight="1" thickBot="1">
      <c r="A40" s="287"/>
      <c r="B40" s="277" t="s">
        <v>534</v>
      </c>
      <c r="C40" s="277"/>
      <c r="D40" s="954">
        <f>+D15+D38</f>
        <v>20089724</v>
      </c>
      <c r="E40" s="950"/>
      <c r="F40" s="954">
        <f>+F15+F38</f>
        <v>17571986.31000001</v>
      </c>
      <c r="G40" s="535"/>
      <c r="H40" s="447"/>
      <c r="I40" s="272" t="s">
        <v>535</v>
      </c>
      <c r="J40" s="272"/>
      <c r="K40" s="954">
        <f>+K13+K37</f>
        <v>20089724</v>
      </c>
      <c r="L40" s="950"/>
      <c r="M40" s="967">
        <f>+M13+M37</f>
        <v>17571986.310000002</v>
      </c>
      <c r="O40" s="266"/>
    </row>
    <row r="41" spans="1:16" ht="15" customHeight="1" thickTop="1">
      <c r="A41" s="271"/>
      <c r="B41" s="270"/>
      <c r="C41" s="270"/>
      <c r="D41" s="535"/>
      <c r="E41" s="535"/>
      <c r="F41" s="537"/>
      <c r="G41" s="538"/>
      <c r="H41" s="270"/>
      <c r="I41" s="270"/>
      <c r="J41" s="270"/>
      <c r="K41" s="537"/>
      <c r="L41" s="537"/>
      <c r="M41" s="540"/>
    </row>
    <row r="42" spans="1:16" ht="15" customHeight="1">
      <c r="A42" s="455"/>
      <c r="B42" s="454"/>
      <c r="C42" s="454"/>
      <c r="D42" s="538"/>
      <c r="E42" s="538"/>
      <c r="F42" s="538"/>
      <c r="G42" s="539"/>
      <c r="H42" s="454"/>
      <c r="I42" s="454"/>
      <c r="J42" s="454"/>
      <c r="K42" s="538"/>
      <c r="L42" s="538"/>
      <c r="M42" s="541"/>
    </row>
    <row r="43" spans="1:16" ht="15" customHeight="1">
      <c r="A43" s="271"/>
      <c r="B43" s="815"/>
      <c r="C43" s="815"/>
      <c r="D43" s="815"/>
      <c r="E43" s="815"/>
      <c r="F43" s="815"/>
      <c r="G43" s="815"/>
      <c r="H43" s="815"/>
      <c r="I43" s="815"/>
      <c r="J43" s="815"/>
      <c r="K43" s="542"/>
      <c r="L43" s="542"/>
      <c r="M43" s="543"/>
      <c r="O43" s="266"/>
    </row>
    <row r="44" spans="1:16" ht="15" customHeight="1">
      <c r="A44" s="1106" t="s">
        <v>1049</v>
      </c>
      <c r="B44" s="1107"/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8"/>
    </row>
    <row r="45" spans="1:16" ht="15" customHeight="1">
      <c r="A45" s="1106" t="s">
        <v>934</v>
      </c>
      <c r="B45" s="1107"/>
      <c r="C45" s="1107"/>
      <c r="D45" s="1107"/>
      <c r="E45" s="1107"/>
      <c r="F45" s="1107"/>
      <c r="G45" s="1107"/>
      <c r="H45" s="1107"/>
      <c r="I45" s="1107"/>
      <c r="J45" s="1107"/>
      <c r="K45" s="1107"/>
      <c r="L45" s="1107"/>
      <c r="M45" s="1108"/>
    </row>
    <row r="46" spans="1:16" ht="15" customHeight="1">
      <c r="A46" s="1115" t="s">
        <v>486</v>
      </c>
      <c r="B46" s="1116"/>
      <c r="C46" s="1116"/>
      <c r="D46" s="1116"/>
      <c r="E46" s="1116"/>
      <c r="F46" s="1117"/>
      <c r="G46" s="270"/>
      <c r="H46" s="1115" t="s">
        <v>1132</v>
      </c>
      <c r="I46" s="1116"/>
      <c r="J46" s="1116"/>
      <c r="K46" s="1116"/>
      <c r="L46" s="1116"/>
      <c r="M46" s="1117"/>
    </row>
    <row r="47" spans="1:16" ht="15" customHeight="1">
      <c r="A47" s="280"/>
      <c r="B47" s="273"/>
      <c r="C47" s="273"/>
      <c r="D47" s="288"/>
      <c r="E47" s="288"/>
      <c r="F47" s="456"/>
      <c r="G47" s="270"/>
      <c r="H47" s="280"/>
      <c r="I47" s="286"/>
      <c r="J47" s="286"/>
      <c r="K47" s="286"/>
      <c r="L47" s="286"/>
      <c r="M47" s="289"/>
    </row>
    <row r="48" spans="1:16" ht="15" customHeight="1">
      <c r="A48" s="271"/>
      <c r="B48" s="268"/>
      <c r="C48" s="268"/>
      <c r="D48" s="269"/>
      <c r="E48" s="269"/>
      <c r="F48" s="279"/>
      <c r="G48" s="270"/>
      <c r="H48" s="271"/>
      <c r="I48" s="270"/>
      <c r="J48" s="270"/>
      <c r="K48" s="270"/>
      <c r="L48" s="270"/>
      <c r="M48" s="279"/>
    </row>
    <row r="49" spans="1:13" ht="15" customHeight="1">
      <c r="A49" s="1112" t="s">
        <v>1118</v>
      </c>
      <c r="B49" s="1113"/>
      <c r="C49" s="1113"/>
      <c r="D49" s="1113"/>
      <c r="E49" s="1113"/>
      <c r="F49" s="1114"/>
      <c r="G49" s="270"/>
      <c r="H49" s="1112" t="s">
        <v>1929</v>
      </c>
      <c r="I49" s="1113"/>
      <c r="J49" s="1113"/>
      <c r="K49" s="1113"/>
      <c r="L49" s="1113"/>
      <c r="M49" s="1114"/>
    </row>
    <row r="50" spans="1:13" ht="15" customHeight="1">
      <c r="A50" s="1109" t="s">
        <v>1119</v>
      </c>
      <c r="B50" s="1110"/>
      <c r="C50" s="1110"/>
      <c r="D50" s="1110"/>
      <c r="E50" s="1110"/>
      <c r="F50" s="1111"/>
      <c r="G50" s="270"/>
      <c r="H50" s="1109" t="s">
        <v>1931</v>
      </c>
      <c r="I50" s="1110"/>
      <c r="J50" s="1110"/>
      <c r="K50" s="1110"/>
      <c r="L50" s="1110"/>
      <c r="M50" s="1111"/>
    </row>
    <row r="51" spans="1:13">
      <c r="A51" s="464" t="s">
        <v>1172</v>
      </c>
      <c r="G51" s="270"/>
    </row>
    <row r="52" spans="1:13">
      <c r="G52" s="270"/>
    </row>
    <row r="53" spans="1:13">
      <c r="K53" s="290"/>
      <c r="L53" s="290"/>
    </row>
    <row r="85" spans="6:7">
      <c r="F85" s="270"/>
      <c r="G85" s="181">
        <f>+G83-G81</f>
        <v>0</v>
      </c>
    </row>
    <row r="86" spans="6:7">
      <c r="F86" s="270"/>
    </row>
    <row r="87" spans="6:7">
      <c r="F87" s="270"/>
    </row>
    <row r="88" spans="6:7">
      <c r="F88" s="270"/>
    </row>
    <row r="89" spans="6:7">
      <c r="F89" s="270"/>
    </row>
    <row r="90" spans="6:7">
      <c r="F90" s="270"/>
    </row>
  </sheetData>
  <mergeCells count="14">
    <mergeCell ref="A1:M1"/>
    <mergeCell ref="A2:M2"/>
    <mergeCell ref="A4:M4"/>
    <mergeCell ref="A6:B6"/>
    <mergeCell ref="H6:I6"/>
    <mergeCell ref="A3:M3"/>
    <mergeCell ref="A44:M44"/>
    <mergeCell ref="H50:M50"/>
    <mergeCell ref="H49:M49"/>
    <mergeCell ref="H46:M46"/>
    <mergeCell ref="A46:F46"/>
    <mergeCell ref="A49:F49"/>
    <mergeCell ref="A50:F50"/>
    <mergeCell ref="A45:M45"/>
  </mergeCells>
  <pageMargins left="0.78740157480314965" right="0.19685039370078741" top="0.51181102362204722" bottom="0.19685039370078741" header="0.23622047244094491" footer="0.27559055118110237"/>
  <pageSetup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P131"/>
  <sheetViews>
    <sheetView view="pageBreakPreview" topLeftCell="A19" zoomScaleNormal="100" zoomScaleSheetLayoutView="100" workbookViewId="0">
      <selection activeCell="C45" sqref="C45"/>
    </sheetView>
  </sheetViews>
  <sheetFormatPr baseColWidth="10" defaultColWidth="11.41796875" defaultRowHeight="11.7"/>
  <cols>
    <col min="1" max="1" width="5.1015625" style="186" customWidth="1"/>
    <col min="2" max="2" width="12.68359375" style="186" customWidth="1"/>
    <col min="3" max="3" width="12" style="186" customWidth="1"/>
    <col min="4" max="4" width="15.41796875" style="186" customWidth="1"/>
    <col min="5" max="5" width="7.68359375" style="186" customWidth="1"/>
    <col min="6" max="6" width="9.41796875" style="186" customWidth="1"/>
    <col min="7" max="7" width="6.68359375" style="186" customWidth="1"/>
    <col min="8" max="8" width="1" style="186" customWidth="1"/>
    <col min="9" max="9" width="14.1015625" style="186" customWidth="1"/>
    <col min="10" max="10" width="1" style="186" customWidth="1"/>
    <col min="11" max="11" width="14.68359375" style="186" customWidth="1"/>
    <col min="12" max="12" width="11.68359375" style="186" bestFit="1" customWidth="1"/>
    <col min="13" max="13" width="14.1015625" style="300" bestFit="1" customWidth="1"/>
    <col min="14" max="14" width="14.89453125" style="300" customWidth="1"/>
    <col min="15" max="15" width="14.1015625" style="186" bestFit="1" customWidth="1"/>
    <col min="16" max="16384" width="11.41796875" style="186"/>
  </cols>
  <sheetData>
    <row r="1" spans="1:16" ht="35.25" customHeight="1">
      <c r="A1" s="1136" t="str">
        <f>'Edo de Situación Financiera  2'!A1:M1</f>
        <v>INSTITUTO DE TRANSPARENCIA, ACCESO A LA INFORMACIÓN PÚBLICA, PROTECCIÓN DE DATOS PERSONALES Y RENDICIÓN DE CUENTAS DE LA CIUDAD DE MÉXICO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8"/>
    </row>
    <row r="2" spans="1:16" ht="5.25" customHeight="1">
      <c r="A2" s="440"/>
      <c r="B2" s="441"/>
      <c r="C2" s="441"/>
      <c r="D2" s="441"/>
      <c r="E2" s="441"/>
      <c r="F2" s="441"/>
      <c r="G2" s="441"/>
      <c r="H2" s="441"/>
      <c r="I2" s="441"/>
      <c r="J2" s="441"/>
      <c r="K2" s="442"/>
    </row>
    <row r="3" spans="1:16" ht="16.5" customHeight="1">
      <c r="A3" s="1121" t="s">
        <v>907</v>
      </c>
      <c r="B3" s="1122"/>
      <c r="C3" s="1122"/>
      <c r="D3" s="1122"/>
      <c r="E3" s="1122"/>
      <c r="F3" s="1122"/>
      <c r="G3" s="1122"/>
      <c r="H3" s="1122"/>
      <c r="I3" s="1122"/>
      <c r="J3" s="1122"/>
      <c r="K3" s="1123"/>
    </row>
    <row r="4" spans="1:16" ht="8.25" customHeight="1">
      <c r="A4" s="440"/>
      <c r="B4" s="441"/>
      <c r="C4" s="441"/>
      <c r="D4" s="441"/>
      <c r="E4" s="441"/>
      <c r="F4" s="441"/>
      <c r="G4" s="441"/>
      <c r="H4" s="441"/>
      <c r="I4" s="441"/>
      <c r="J4" s="441"/>
      <c r="K4" s="442"/>
    </row>
    <row r="5" spans="1:16" ht="14.1">
      <c r="A5" s="1121" t="s">
        <v>1911</v>
      </c>
      <c r="B5" s="1122"/>
      <c r="C5" s="1122"/>
      <c r="D5" s="1122"/>
      <c r="E5" s="1122"/>
      <c r="F5" s="1122"/>
      <c r="G5" s="1122"/>
      <c r="H5" s="1122"/>
      <c r="I5" s="1122"/>
      <c r="J5" s="1122"/>
      <c r="K5" s="1123"/>
    </row>
    <row r="6" spans="1:16">
      <c r="A6" s="1145" t="s">
        <v>761</v>
      </c>
      <c r="B6" s="1146"/>
      <c r="C6" s="1146"/>
      <c r="D6" s="1146"/>
      <c r="E6" s="1146"/>
      <c r="F6" s="1146"/>
      <c r="G6" s="1146"/>
      <c r="H6" s="1146"/>
      <c r="I6" s="1146"/>
      <c r="J6" s="1146"/>
      <c r="K6" s="1147"/>
    </row>
    <row r="7" spans="1:16">
      <c r="A7" s="291"/>
      <c r="B7" s="292"/>
      <c r="C7" s="292"/>
      <c r="D7" s="292"/>
      <c r="E7" s="292"/>
      <c r="F7" s="292"/>
      <c r="G7" s="293"/>
      <c r="H7" s="293"/>
      <c r="I7" s="293"/>
      <c r="J7" s="293"/>
      <c r="K7" s="294"/>
    </row>
    <row r="8" spans="1:16">
      <c r="A8" s="295"/>
      <c r="B8" s="192"/>
      <c r="C8" s="192"/>
      <c r="D8" s="192"/>
      <c r="E8" s="192"/>
      <c r="F8" s="192"/>
      <c r="G8" s="199"/>
      <c r="H8" s="199"/>
      <c r="I8" s="199"/>
      <c r="J8" s="199"/>
      <c r="K8" s="296"/>
    </row>
    <row r="9" spans="1:16" ht="14.1">
      <c r="A9" s="1127" t="s">
        <v>536</v>
      </c>
      <c r="B9" s="1139"/>
      <c r="C9" s="1139"/>
      <c r="D9" s="1139"/>
      <c r="E9" s="1139"/>
      <c r="F9" s="1139"/>
      <c r="G9" s="1128"/>
      <c r="H9" s="274"/>
      <c r="I9" s="297">
        <v>2021</v>
      </c>
      <c r="J9" s="274"/>
      <c r="K9" s="297">
        <v>2020</v>
      </c>
      <c r="O9" s="301"/>
      <c r="P9" s="301"/>
    </row>
    <row r="10" spans="1:16" ht="14.1">
      <c r="A10" s="448">
        <v>4</v>
      </c>
      <c r="B10" s="268" t="s">
        <v>538</v>
      </c>
      <c r="C10" s="270"/>
      <c r="D10" s="270"/>
      <c r="E10" s="270"/>
      <c r="F10" s="270"/>
      <c r="G10" s="269"/>
      <c r="H10" s="269"/>
      <c r="I10" s="269"/>
      <c r="J10" s="269"/>
      <c r="K10" s="334"/>
    </row>
    <row r="11" spans="1:16" ht="14.1">
      <c r="A11" s="448" t="s">
        <v>537</v>
      </c>
      <c r="B11" s="268" t="s">
        <v>687</v>
      </c>
      <c r="C11" s="270"/>
      <c r="D11" s="270"/>
      <c r="E11" s="270"/>
      <c r="F11" s="270"/>
      <c r="G11" s="269"/>
      <c r="H11" s="269"/>
      <c r="I11" s="269"/>
      <c r="J11" s="269"/>
      <c r="K11" s="334"/>
    </row>
    <row r="12" spans="1:16" ht="33" customHeight="1">
      <c r="A12" s="448" t="s">
        <v>539</v>
      </c>
      <c r="B12" s="1140" t="s">
        <v>609</v>
      </c>
      <c r="C12" s="1141"/>
      <c r="D12" s="1141"/>
      <c r="E12" s="1141"/>
      <c r="F12" s="1141"/>
      <c r="G12" s="1141"/>
      <c r="H12" s="309"/>
      <c r="I12" s="299"/>
      <c r="J12" s="299"/>
      <c r="K12" s="334"/>
    </row>
    <row r="13" spans="1:16" ht="14.1">
      <c r="A13" s="457" t="s">
        <v>540</v>
      </c>
      <c r="B13" s="270" t="s">
        <v>1088</v>
      </c>
      <c r="C13" s="270"/>
      <c r="D13" s="270"/>
      <c r="E13" s="270"/>
      <c r="F13" s="270"/>
      <c r="G13" s="299"/>
      <c r="H13" s="299"/>
      <c r="I13" s="968">
        <f>SUM(I14)</f>
        <v>147486510</v>
      </c>
      <c r="J13" s="969"/>
      <c r="K13" s="970">
        <f>SUM(K14)</f>
        <v>161197477.87</v>
      </c>
    </row>
    <row r="14" spans="1:16" ht="14.1">
      <c r="A14" s="457" t="s">
        <v>541</v>
      </c>
      <c r="B14" s="270" t="s">
        <v>1088</v>
      </c>
      <c r="C14" s="270"/>
      <c r="D14" s="270"/>
      <c r="E14" s="270"/>
      <c r="F14" s="270"/>
      <c r="G14" s="299"/>
      <c r="H14" s="299"/>
      <c r="I14" s="969">
        <f>ROUND(Balanza!J22,0)</f>
        <v>147486510</v>
      </c>
      <c r="J14" s="969"/>
      <c r="K14" s="971">
        <v>161197477.87</v>
      </c>
      <c r="L14" s="189"/>
    </row>
    <row r="15" spans="1:16" ht="14.1">
      <c r="A15" s="459"/>
      <c r="B15" s="270"/>
      <c r="C15" s="270"/>
      <c r="D15" s="270"/>
      <c r="E15" s="270"/>
      <c r="F15" s="270"/>
      <c r="G15" s="299"/>
      <c r="H15" s="299"/>
      <c r="I15" s="969"/>
      <c r="J15" s="969"/>
      <c r="K15" s="972"/>
    </row>
    <row r="16" spans="1:16" ht="14.1">
      <c r="A16" s="448" t="s">
        <v>542</v>
      </c>
      <c r="C16" s="270"/>
      <c r="D16" s="270"/>
      <c r="E16" s="270"/>
      <c r="F16" s="270"/>
      <c r="G16" s="299"/>
      <c r="H16" s="299"/>
      <c r="I16" s="973"/>
      <c r="J16" s="973"/>
      <c r="K16" s="974"/>
    </row>
    <row r="17" spans="1:15" ht="14.1">
      <c r="A17" s="448" t="s">
        <v>544</v>
      </c>
      <c r="B17" s="268" t="s">
        <v>543</v>
      </c>
      <c r="C17" s="270"/>
      <c r="D17" s="270"/>
      <c r="E17" s="270"/>
      <c r="F17" s="270"/>
      <c r="G17" s="299"/>
      <c r="H17" s="299"/>
      <c r="I17" s="968">
        <f>SUM(I18:I19)</f>
        <v>674992</v>
      </c>
      <c r="J17" s="969"/>
      <c r="K17" s="970">
        <f>SUM(K18:K19)</f>
        <v>200000</v>
      </c>
      <c r="M17" s="460"/>
    </row>
    <row r="18" spans="1:15" ht="14.1">
      <c r="A18" s="448" t="s">
        <v>546</v>
      </c>
      <c r="B18" s="270" t="s">
        <v>545</v>
      </c>
      <c r="C18" s="270"/>
      <c r="D18" s="270"/>
      <c r="E18" s="270"/>
      <c r="F18" s="270"/>
      <c r="G18" s="299"/>
      <c r="H18" s="299"/>
      <c r="I18" s="969">
        <f>ROUND(Balanza!J29,0)</f>
        <v>452570</v>
      </c>
      <c r="J18" s="969"/>
      <c r="K18" s="972">
        <v>200000</v>
      </c>
      <c r="L18" s="969"/>
    </row>
    <row r="19" spans="1:15" ht="14.1">
      <c r="A19" s="448" t="s">
        <v>607</v>
      </c>
      <c r="B19" s="270" t="s">
        <v>1089</v>
      </c>
      <c r="C19" s="270"/>
      <c r="D19" s="270"/>
      <c r="E19" s="270"/>
      <c r="F19" s="270"/>
      <c r="G19" s="299"/>
      <c r="H19" s="299"/>
      <c r="I19" s="969">
        <f>ROUND(Balanza!J30,0)</f>
        <v>222422</v>
      </c>
      <c r="J19" s="969"/>
      <c r="K19" s="972">
        <v>0</v>
      </c>
    </row>
    <row r="20" spans="1:15" ht="14.1">
      <c r="A20" s="448"/>
      <c r="B20" s="270"/>
      <c r="C20" s="270"/>
      <c r="D20" s="270"/>
      <c r="E20" s="270"/>
      <c r="F20" s="270"/>
      <c r="G20" s="299"/>
      <c r="H20" s="299"/>
      <c r="I20" s="969"/>
      <c r="J20" s="969"/>
      <c r="K20" s="972"/>
      <c r="L20" s="189"/>
    </row>
    <row r="21" spans="1:15" ht="14.1">
      <c r="A21" s="287"/>
      <c r="B21" s="278" t="s">
        <v>688</v>
      </c>
      <c r="C21" s="270"/>
      <c r="E21" s="270"/>
      <c r="F21" s="270"/>
      <c r="G21" s="299"/>
      <c r="H21" s="299"/>
      <c r="I21" s="968">
        <f>+I13+I17</f>
        <v>148161502</v>
      </c>
      <c r="J21" s="969"/>
      <c r="K21" s="970">
        <f>+K13+K17</f>
        <v>161397477.87</v>
      </c>
    </row>
    <row r="22" spans="1:15" ht="12" customHeight="1">
      <c r="A22" s="459"/>
      <c r="B22" s="270"/>
      <c r="C22" s="270"/>
      <c r="D22" s="270"/>
      <c r="E22" s="270"/>
      <c r="F22" s="270"/>
      <c r="G22" s="269"/>
      <c r="H22" s="269"/>
      <c r="I22" s="973"/>
      <c r="J22" s="973"/>
      <c r="K22" s="974"/>
    </row>
    <row r="23" spans="1:15" ht="14.1">
      <c r="A23" s="448">
        <v>5</v>
      </c>
      <c r="B23" s="268" t="s">
        <v>689</v>
      </c>
      <c r="C23" s="270"/>
      <c r="D23" s="270"/>
      <c r="E23" s="270"/>
      <c r="F23" s="270"/>
      <c r="G23" s="269"/>
      <c r="H23" s="269"/>
      <c r="I23" s="973"/>
      <c r="J23" s="973"/>
      <c r="K23" s="974"/>
    </row>
    <row r="24" spans="1:15" ht="14.1">
      <c r="A24" s="448"/>
      <c r="B24" s="268"/>
      <c r="C24" s="270"/>
      <c r="D24" s="270"/>
      <c r="E24" s="270"/>
      <c r="F24" s="270"/>
      <c r="G24" s="269"/>
      <c r="H24" s="269"/>
      <c r="I24" s="973"/>
      <c r="J24" s="973"/>
      <c r="K24" s="974"/>
    </row>
    <row r="25" spans="1:15" ht="14.1">
      <c r="A25" s="448" t="s">
        <v>547</v>
      </c>
      <c r="B25" s="268" t="s">
        <v>548</v>
      </c>
      <c r="C25" s="270"/>
      <c r="D25" s="270"/>
      <c r="E25" s="270"/>
      <c r="F25" s="270"/>
      <c r="G25" s="269"/>
      <c r="H25" s="269"/>
      <c r="I25" s="968">
        <f>SUM(I26:I28)</f>
        <v>145228847</v>
      </c>
      <c r="J25" s="973"/>
      <c r="K25" s="970">
        <f>SUM(K26:K28)</f>
        <v>145300777.65000001</v>
      </c>
      <c r="O25" s="301"/>
    </row>
    <row r="26" spans="1:15" ht="14.1">
      <c r="A26" s="448" t="s">
        <v>549</v>
      </c>
      <c r="B26" s="270" t="s">
        <v>13</v>
      </c>
      <c r="C26" s="270"/>
      <c r="D26" s="270"/>
      <c r="E26" s="270"/>
      <c r="F26" s="270"/>
      <c r="G26" s="299"/>
      <c r="H26" s="299"/>
      <c r="I26" s="973">
        <f>ROUND(Balanza!L25,0)</f>
        <v>119523544</v>
      </c>
      <c r="J26" s="973"/>
      <c r="K26" s="974">
        <v>115573113.29000001</v>
      </c>
    </row>
    <row r="27" spans="1:15" ht="14.1">
      <c r="A27" s="448" t="s">
        <v>550</v>
      </c>
      <c r="B27" s="270" t="s">
        <v>14</v>
      </c>
      <c r="C27" s="270"/>
      <c r="D27" s="270"/>
      <c r="E27" s="270"/>
      <c r="F27" s="270"/>
      <c r="G27" s="299"/>
      <c r="H27" s="299"/>
      <c r="I27" s="973">
        <f>ROUND(Balanza!L30,0)</f>
        <v>2635526</v>
      </c>
      <c r="J27" s="973"/>
      <c r="K27" s="974">
        <v>4364683.32</v>
      </c>
    </row>
    <row r="28" spans="1:15" ht="14.1">
      <c r="A28" s="448" t="s">
        <v>551</v>
      </c>
      <c r="B28" s="270" t="s">
        <v>15</v>
      </c>
      <c r="C28" s="270"/>
      <c r="D28" s="270"/>
      <c r="E28" s="270"/>
      <c r="F28" s="270"/>
      <c r="G28" s="299"/>
      <c r="H28" s="299"/>
      <c r="I28" s="973">
        <f>ROUND(Balanza!L34,0)</f>
        <v>23069777</v>
      </c>
      <c r="J28" s="973"/>
      <c r="K28" s="974">
        <v>25362981.039999999</v>
      </c>
    </row>
    <row r="29" spans="1:15" ht="14.1">
      <c r="A29" s="287"/>
      <c r="B29" s="270"/>
      <c r="C29" s="270"/>
      <c r="D29" s="270"/>
      <c r="E29" s="270"/>
      <c r="F29" s="270"/>
      <c r="G29" s="299"/>
      <c r="H29" s="299"/>
      <c r="I29" s="973"/>
      <c r="J29" s="973"/>
      <c r="K29" s="974"/>
    </row>
    <row r="30" spans="1:15" ht="14.1">
      <c r="A30" s="448" t="s">
        <v>552</v>
      </c>
      <c r="B30" s="268" t="s">
        <v>150</v>
      </c>
      <c r="C30" s="270"/>
      <c r="D30" s="270"/>
      <c r="E30" s="270"/>
      <c r="F30" s="270"/>
      <c r="G30" s="299"/>
      <c r="H30" s="299"/>
      <c r="I30" s="968">
        <f>SUM(I31)</f>
        <v>103350</v>
      </c>
      <c r="J30" s="973"/>
      <c r="K30" s="970">
        <f>SUM(K31)</f>
        <v>100285</v>
      </c>
    </row>
    <row r="31" spans="1:15" ht="14.1">
      <c r="A31" s="448" t="s">
        <v>553</v>
      </c>
      <c r="B31" s="282" t="s">
        <v>172</v>
      </c>
      <c r="C31" s="270"/>
      <c r="D31" s="270"/>
      <c r="E31" s="270"/>
      <c r="F31" s="270"/>
      <c r="G31" s="299"/>
      <c r="H31" s="299"/>
      <c r="I31" s="973">
        <f>ROUND(Balanza!L37,0)</f>
        <v>103350</v>
      </c>
      <c r="J31" s="973"/>
      <c r="K31" s="974">
        <v>100285</v>
      </c>
    </row>
    <row r="32" spans="1:15" ht="14.1">
      <c r="A32" s="448"/>
      <c r="B32" s="282"/>
      <c r="C32" s="270"/>
      <c r="D32" s="270"/>
      <c r="E32" s="270"/>
      <c r="F32" s="270"/>
      <c r="G32" s="299"/>
      <c r="H32" s="299"/>
      <c r="I32" s="973"/>
      <c r="J32" s="973"/>
      <c r="K32" s="974"/>
      <c r="L32" s="189"/>
    </row>
    <row r="33" spans="1:12" ht="14.1">
      <c r="A33" s="448"/>
      <c r="B33" s="268" t="s">
        <v>967</v>
      </c>
      <c r="C33" s="270"/>
      <c r="D33" s="270"/>
      <c r="E33" s="270"/>
      <c r="F33" s="270"/>
      <c r="G33" s="299"/>
      <c r="H33" s="299"/>
      <c r="I33" s="968">
        <f>SUM(I34)</f>
        <v>5975303</v>
      </c>
      <c r="J33" s="973"/>
      <c r="K33" s="970">
        <f>SUM(K34)</f>
        <v>8423986</v>
      </c>
      <c r="L33" s="189"/>
    </row>
    <row r="34" spans="1:12" ht="14.1">
      <c r="A34" s="448"/>
      <c r="B34" s="282" t="s">
        <v>968</v>
      </c>
      <c r="C34" s="270"/>
      <c r="D34" s="270"/>
      <c r="E34" s="270"/>
      <c r="F34" s="270"/>
      <c r="G34" s="299"/>
      <c r="H34" s="299"/>
      <c r="I34" s="973">
        <f>ROUND(Balanza!I52+Balanza!I53+Balanza!I54,0)</f>
        <v>5975303</v>
      </c>
      <c r="J34" s="973"/>
      <c r="K34" s="974">
        <v>8423986</v>
      </c>
    </row>
    <row r="35" spans="1:12" ht="14.1">
      <c r="A35" s="448"/>
      <c r="B35" s="282"/>
      <c r="C35" s="270"/>
      <c r="D35" s="270"/>
      <c r="E35" s="270"/>
      <c r="F35" s="270"/>
      <c r="G35" s="299"/>
      <c r="H35" s="299"/>
      <c r="I35" s="973"/>
      <c r="J35" s="973"/>
      <c r="K35" s="974"/>
      <c r="L35" s="189"/>
    </row>
    <row r="36" spans="1:12" ht="14.1">
      <c r="A36" s="448"/>
      <c r="B36" s="270"/>
      <c r="C36" s="270"/>
      <c r="D36" s="270"/>
      <c r="E36" s="270"/>
      <c r="F36" s="270"/>
      <c r="G36" s="299"/>
      <c r="H36" s="299"/>
      <c r="I36" s="973"/>
      <c r="J36" s="973"/>
      <c r="K36" s="974"/>
      <c r="L36" s="189"/>
    </row>
    <row r="37" spans="1:12" ht="14.1">
      <c r="A37" s="287"/>
      <c r="B37" s="302" t="s">
        <v>690</v>
      </c>
      <c r="C37" s="270"/>
      <c r="E37" s="278"/>
      <c r="F37" s="278"/>
      <c r="G37" s="303"/>
      <c r="H37" s="303"/>
      <c r="I37" s="968">
        <f>+I25+I30+I33</f>
        <v>151307500</v>
      </c>
      <c r="J37" s="968"/>
      <c r="K37" s="970">
        <f>+K25+K30+K33</f>
        <v>153825048.65000001</v>
      </c>
      <c r="L37" s="189"/>
    </row>
    <row r="38" spans="1:12" ht="14.1">
      <c r="A38" s="287"/>
      <c r="B38" s="270"/>
      <c r="C38" s="270"/>
      <c r="E38" s="278"/>
      <c r="F38" s="278"/>
      <c r="G38" s="303"/>
      <c r="H38" s="303"/>
      <c r="I38" s="973"/>
      <c r="J38" s="973"/>
      <c r="K38" s="974"/>
      <c r="L38" s="189"/>
    </row>
    <row r="39" spans="1:12" ht="14.4" thickBot="1">
      <c r="A39" s="287"/>
      <c r="B39" s="268" t="s">
        <v>1090</v>
      </c>
      <c r="C39" s="270"/>
      <c r="D39" s="278"/>
      <c r="E39" s="278"/>
      <c r="F39" s="278"/>
      <c r="G39" s="303"/>
      <c r="H39" s="303"/>
      <c r="I39" s="975">
        <f>+I21-I37</f>
        <v>-3145998</v>
      </c>
      <c r="J39" s="973"/>
      <c r="K39" s="976">
        <f>+K21-K37</f>
        <v>7572429.2199999988</v>
      </c>
    </row>
    <row r="40" spans="1:12" ht="14.4" thickTop="1">
      <c r="A40" s="271"/>
      <c r="B40" s="304"/>
      <c r="C40" s="304"/>
      <c r="D40" s="304"/>
      <c r="E40" s="304"/>
      <c r="F40" s="304"/>
      <c r="G40" s="305"/>
      <c r="H40" s="305"/>
      <c r="I40" s="453"/>
      <c r="J40" s="269"/>
      <c r="K40" s="461"/>
    </row>
    <row r="41" spans="1:12" ht="14.1">
      <c r="A41" s="271"/>
      <c r="B41" s="462" t="s">
        <v>935</v>
      </c>
      <c r="C41" s="462"/>
      <c r="D41" s="462"/>
      <c r="E41" s="462"/>
      <c r="F41" s="462"/>
      <c r="G41" s="462"/>
      <c r="H41" s="462"/>
      <c r="I41" s="462"/>
      <c r="J41" s="463"/>
      <c r="K41" s="461"/>
    </row>
    <row r="42" spans="1:12" ht="30" customHeight="1">
      <c r="A42" s="1148" t="s">
        <v>1050</v>
      </c>
      <c r="B42" s="1149"/>
      <c r="C42" s="1149"/>
      <c r="D42" s="1149"/>
      <c r="E42" s="1149"/>
      <c r="F42" s="1149"/>
      <c r="G42" s="1149"/>
      <c r="H42" s="1149"/>
      <c r="I42" s="1149"/>
      <c r="J42" s="1149"/>
      <c r="K42" s="1150"/>
    </row>
    <row r="43" spans="1:12" ht="4.5" customHeight="1">
      <c r="A43" s="719"/>
      <c r="B43" s="720"/>
      <c r="C43" s="720"/>
      <c r="D43" s="720"/>
      <c r="E43" s="720"/>
      <c r="F43" s="720"/>
      <c r="G43" s="720"/>
      <c r="H43" s="720"/>
      <c r="I43" s="720"/>
      <c r="J43" s="720"/>
      <c r="K43" s="721"/>
    </row>
    <row r="44" spans="1:12" ht="27.75" customHeight="1">
      <c r="A44" s="1142" t="s">
        <v>486</v>
      </c>
      <c r="B44" s="1143"/>
      <c r="C44" s="1143"/>
      <c r="D44" s="1143"/>
      <c r="E44" s="1144"/>
      <c r="F44" s="1142" t="s">
        <v>1132</v>
      </c>
      <c r="G44" s="1143"/>
      <c r="H44" s="1143"/>
      <c r="I44" s="1143"/>
      <c r="J44" s="1143"/>
      <c r="K44" s="1144"/>
    </row>
    <row r="45" spans="1:12" ht="12.75" customHeight="1">
      <c r="A45" s="280"/>
      <c r="B45" s="273"/>
      <c r="C45" s="286"/>
      <c r="D45" s="288"/>
      <c r="E45" s="289"/>
      <c r="F45" s="280"/>
      <c r="G45" s="286"/>
      <c r="H45" s="286"/>
      <c r="I45" s="286"/>
      <c r="J45" s="286"/>
      <c r="K45" s="289"/>
    </row>
    <row r="46" spans="1:12" ht="14.1">
      <c r="A46" s="271"/>
      <c r="B46" s="268"/>
      <c r="C46" s="270"/>
      <c r="D46" s="269"/>
      <c r="E46" s="279"/>
      <c r="F46" s="271"/>
      <c r="G46" s="270"/>
      <c r="H46" s="270"/>
      <c r="I46" s="270"/>
      <c r="J46" s="270"/>
      <c r="K46" s="279"/>
    </row>
    <row r="47" spans="1:12" ht="12.6">
      <c r="A47" s="1129" t="s">
        <v>1118</v>
      </c>
      <c r="B47" s="1130"/>
      <c r="C47" s="1130"/>
      <c r="D47" s="1130"/>
      <c r="E47" s="1131"/>
      <c r="F47" s="1129" t="s">
        <v>1929</v>
      </c>
      <c r="G47" s="1130"/>
      <c r="H47" s="1130"/>
      <c r="I47" s="1130"/>
      <c r="J47" s="1130"/>
      <c r="K47" s="1131"/>
    </row>
    <row r="48" spans="1:12" ht="12.6">
      <c r="A48" s="1132" t="s">
        <v>1119</v>
      </c>
      <c r="B48" s="1133"/>
      <c r="C48" s="1133"/>
      <c r="D48" s="1133"/>
      <c r="E48" s="1134"/>
      <c r="F48" s="1135" t="s">
        <v>1931</v>
      </c>
      <c r="G48" s="1133"/>
      <c r="H48" s="1133"/>
      <c r="I48" s="1133"/>
      <c r="J48" s="1133"/>
      <c r="K48" s="1134"/>
    </row>
    <row r="49" spans="1:1" ht="12.6">
      <c r="A49" s="464" t="s">
        <v>1172</v>
      </c>
    </row>
    <row r="126" spans="5:5">
      <c r="E126" s="192"/>
    </row>
    <row r="127" spans="5:5">
      <c r="E127" s="192"/>
    </row>
    <row r="128" spans="5:5">
      <c r="E128" s="192"/>
    </row>
    <row r="129" spans="5:5">
      <c r="E129" s="192"/>
    </row>
    <row r="130" spans="5:5">
      <c r="E130" s="192"/>
    </row>
    <row r="131" spans="5:5">
      <c r="E131" s="192"/>
    </row>
  </sheetData>
  <mergeCells count="13">
    <mergeCell ref="A47:E47"/>
    <mergeCell ref="F47:K47"/>
    <mergeCell ref="A48:E48"/>
    <mergeCell ref="F48:K48"/>
    <mergeCell ref="A1:K1"/>
    <mergeCell ref="A3:K3"/>
    <mergeCell ref="A5:K5"/>
    <mergeCell ref="A9:G9"/>
    <mergeCell ref="B12:G12"/>
    <mergeCell ref="A44:E44"/>
    <mergeCell ref="F44:K44"/>
    <mergeCell ref="A6:K6"/>
    <mergeCell ref="A42:K42"/>
  </mergeCells>
  <printOptions horizontalCentered="1"/>
  <pageMargins left="0.39370078740157483" right="0.39370078740157483" top="0.39370078740157483" bottom="0.39370078740157483" header="0.31496062992125984" footer="0.11811023622047245"/>
  <pageSetup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145"/>
  <sheetViews>
    <sheetView topLeftCell="A37" zoomScale="110" zoomScaleNormal="110" zoomScaleSheetLayoutView="100" workbookViewId="0">
      <selection activeCell="A35" sqref="A35"/>
    </sheetView>
  </sheetViews>
  <sheetFormatPr baseColWidth="10" defaultColWidth="11.41796875" defaultRowHeight="12.6"/>
  <cols>
    <col min="1" max="1" width="54.5234375" style="464" customWidth="1"/>
    <col min="2" max="6" width="15.68359375" style="464" customWidth="1"/>
    <col min="7" max="7" width="14.41796875" style="464" customWidth="1"/>
    <col min="8" max="8" width="14.1015625" style="464" bestFit="1" customWidth="1"/>
    <col min="9" max="9" width="14.89453125" style="464" customWidth="1"/>
    <col min="10" max="10" width="14.1015625" style="464" bestFit="1" customWidth="1"/>
    <col min="11" max="11" width="15.20703125" style="464" bestFit="1" customWidth="1"/>
    <col min="12" max="16384" width="11.41796875" style="464"/>
  </cols>
  <sheetData>
    <row r="1" spans="1:6" ht="12.75" customHeight="1">
      <c r="A1" s="1157" t="s">
        <v>1129</v>
      </c>
      <c r="B1" s="1158"/>
      <c r="C1" s="1158"/>
      <c r="D1" s="1158"/>
      <c r="E1" s="1158"/>
      <c r="F1" s="1159"/>
    </row>
    <row r="2" spans="1:6" ht="25.5" customHeight="1">
      <c r="A2" s="1160"/>
      <c r="B2" s="1161"/>
      <c r="C2" s="1161"/>
      <c r="D2" s="1161"/>
      <c r="E2" s="1161"/>
      <c r="F2" s="1162"/>
    </row>
    <row r="3" spans="1:6">
      <c r="A3" s="1163" t="s">
        <v>1091</v>
      </c>
      <c r="B3" s="1164"/>
      <c r="C3" s="1164"/>
      <c r="D3" s="1164"/>
      <c r="E3" s="1164"/>
      <c r="F3" s="1165"/>
    </row>
    <row r="4" spans="1:6">
      <c r="A4" s="761"/>
      <c r="B4" s="762"/>
      <c r="C4" s="762"/>
      <c r="D4" s="762"/>
      <c r="E4" s="762"/>
      <c r="F4" s="763"/>
    </row>
    <row r="5" spans="1:6">
      <c r="A5" s="1163" t="str">
        <f>+'EDO DE ACTIVIDADES 2'!A5:K5</f>
        <v>DEL 1 DE ENERO AL 31 DE DICIEMBRE DE 2021</v>
      </c>
      <c r="B5" s="1164"/>
      <c r="C5" s="1164"/>
      <c r="D5" s="1164"/>
      <c r="E5" s="1164"/>
      <c r="F5" s="1165"/>
    </row>
    <row r="6" spans="1:6">
      <c r="A6" s="1154" t="s">
        <v>761</v>
      </c>
      <c r="B6" s="1155"/>
      <c r="C6" s="1155"/>
      <c r="D6" s="1155"/>
      <c r="E6" s="1155"/>
      <c r="F6" s="1156"/>
    </row>
    <row r="7" spans="1:6" ht="5.0999999999999996" customHeight="1">
      <c r="A7" s="465"/>
      <c r="B7" s="465"/>
      <c r="C7" s="465"/>
      <c r="D7" s="466"/>
      <c r="E7" s="466"/>
      <c r="F7" s="466"/>
    </row>
    <row r="8" spans="1:6" ht="21.75" customHeight="1">
      <c r="A8" s="1151" t="s">
        <v>536</v>
      </c>
      <c r="B8" s="1166" t="s">
        <v>691</v>
      </c>
      <c r="C8" s="1166" t="s">
        <v>692</v>
      </c>
      <c r="D8" s="1166" t="s">
        <v>693</v>
      </c>
      <c r="E8" s="1166" t="s">
        <v>1102</v>
      </c>
      <c r="F8" s="1151" t="s">
        <v>554</v>
      </c>
    </row>
    <row r="9" spans="1:6" ht="21.75" customHeight="1">
      <c r="A9" s="1152"/>
      <c r="B9" s="1167"/>
      <c r="C9" s="1167"/>
      <c r="D9" s="1167"/>
      <c r="E9" s="1167"/>
      <c r="F9" s="1152"/>
    </row>
    <row r="10" spans="1:6" ht="21.75" customHeight="1">
      <c r="A10" s="1153"/>
      <c r="B10" s="1168"/>
      <c r="C10" s="1168"/>
      <c r="D10" s="1168"/>
      <c r="E10" s="1168"/>
      <c r="F10" s="1153"/>
    </row>
    <row r="11" spans="1:6" ht="5.0999999999999996" customHeight="1">
      <c r="A11" s="767"/>
      <c r="B11" s="467"/>
      <c r="C11" s="467"/>
      <c r="D11" s="467"/>
      <c r="E11" s="467"/>
      <c r="F11" s="768"/>
    </row>
    <row r="12" spans="1:6" ht="13.5" customHeight="1">
      <c r="A12" s="769" t="s">
        <v>1928</v>
      </c>
      <c r="B12" s="977">
        <f>SUM(B13:B15)</f>
        <v>8769948</v>
      </c>
      <c r="C12" s="978"/>
      <c r="D12" s="978"/>
      <c r="E12" s="978"/>
      <c r="F12" s="979">
        <f>SUM(B12:E12)</f>
        <v>8769948</v>
      </c>
    </row>
    <row r="13" spans="1:6" ht="17.25" customHeight="1">
      <c r="A13" s="770" t="s">
        <v>965</v>
      </c>
      <c r="B13" s="980">
        <v>8769948</v>
      </c>
      <c r="C13" s="978"/>
      <c r="D13" s="978"/>
      <c r="E13" s="978"/>
      <c r="F13" s="979">
        <f>SUM(B13:E13)</f>
        <v>8769948</v>
      </c>
    </row>
    <row r="14" spans="1:6" ht="19.5" customHeight="1">
      <c r="A14" s="770" t="s">
        <v>1092</v>
      </c>
      <c r="B14" s="981">
        <v>0</v>
      </c>
      <c r="C14" s="978"/>
      <c r="D14" s="978"/>
      <c r="E14" s="978"/>
      <c r="F14" s="982">
        <f>SUM(B14:E14)</f>
        <v>0</v>
      </c>
    </row>
    <row r="15" spans="1:6" ht="18" customHeight="1">
      <c r="A15" s="770" t="s">
        <v>1093</v>
      </c>
      <c r="B15" s="981">
        <v>0</v>
      </c>
      <c r="C15" s="978"/>
      <c r="D15" s="978"/>
      <c r="E15" s="978"/>
      <c r="F15" s="982">
        <f>SUM(B15:E15)</f>
        <v>0</v>
      </c>
    </row>
    <row r="16" spans="1:6" ht="13.5" customHeight="1">
      <c r="A16" s="767"/>
      <c r="B16" s="978"/>
      <c r="C16" s="978"/>
      <c r="D16" s="978"/>
      <c r="E16" s="978"/>
      <c r="F16" s="983"/>
    </row>
    <row r="17" spans="1:9" ht="17.25" customHeight="1">
      <c r="A17" s="769" t="s">
        <v>1927</v>
      </c>
      <c r="B17" s="978"/>
      <c r="C17" s="981">
        <f>SUM(C19:C22)</f>
        <v>0</v>
      </c>
      <c r="D17" s="981">
        <f>SUM(D18:D21)</f>
        <v>7572428.71</v>
      </c>
      <c r="E17" s="978"/>
      <c r="F17" s="984">
        <f t="shared" ref="F17:F22" si="0">SUM(B17:E17)</f>
        <v>7572428.71</v>
      </c>
    </row>
    <row r="18" spans="1:9" ht="18" customHeight="1">
      <c r="A18" s="770" t="s">
        <v>1099</v>
      </c>
      <c r="B18" s="978"/>
      <c r="C18" s="981"/>
      <c r="D18" s="981">
        <v>7572428.71</v>
      </c>
      <c r="E18" s="978"/>
      <c r="F18" s="984">
        <f t="shared" si="0"/>
        <v>7572428.71</v>
      </c>
    </row>
    <row r="19" spans="1:9" ht="16.5" customHeight="1">
      <c r="A19" s="770" t="s">
        <v>1094</v>
      </c>
      <c r="B19" s="981"/>
      <c r="C19" s="980">
        <v>0</v>
      </c>
      <c r="D19" s="981"/>
      <c r="E19" s="985"/>
      <c r="F19" s="984">
        <f t="shared" si="0"/>
        <v>0</v>
      </c>
    </row>
    <row r="20" spans="1:9" ht="14.25" customHeight="1">
      <c r="A20" s="770" t="s">
        <v>1095</v>
      </c>
      <c r="B20" s="981"/>
      <c r="C20" s="981">
        <v>0</v>
      </c>
      <c r="D20" s="981"/>
      <c r="E20" s="981"/>
      <c r="F20" s="984">
        <f t="shared" si="0"/>
        <v>0</v>
      </c>
    </row>
    <row r="21" spans="1:9" ht="12" customHeight="1">
      <c r="A21" s="770" t="s">
        <v>1096</v>
      </c>
      <c r="B21" s="981"/>
      <c r="C21" s="980">
        <v>0</v>
      </c>
      <c r="D21" s="977"/>
      <c r="E21" s="977"/>
      <c r="F21" s="984">
        <f t="shared" si="0"/>
        <v>0</v>
      </c>
    </row>
    <row r="22" spans="1:9" ht="16.5" customHeight="1">
      <c r="A22" s="770" t="s">
        <v>964</v>
      </c>
      <c r="B22" s="981" t="s">
        <v>929</v>
      </c>
      <c r="C22" s="981">
        <v>0</v>
      </c>
      <c r="D22" s="981"/>
      <c r="E22" s="981"/>
      <c r="F22" s="984">
        <f t="shared" si="0"/>
        <v>0</v>
      </c>
      <c r="I22" s="471"/>
    </row>
    <row r="23" spans="1:9" ht="16.5" customHeight="1">
      <c r="A23" s="770"/>
      <c r="B23" s="981"/>
      <c r="C23" s="981"/>
      <c r="D23" s="981"/>
      <c r="E23" s="981"/>
      <c r="F23" s="986"/>
      <c r="I23" s="471"/>
    </row>
    <row r="24" spans="1:9" ht="28.5" customHeight="1">
      <c r="A24" s="771" t="s">
        <v>1926</v>
      </c>
      <c r="B24" s="981"/>
      <c r="C24" s="981"/>
      <c r="D24" s="981"/>
      <c r="E24" s="981">
        <f>SUM(E25:E26)</f>
        <v>0</v>
      </c>
      <c r="F24" s="984">
        <f>SUM(B24:E24)</f>
        <v>0</v>
      </c>
      <c r="I24" s="471"/>
    </row>
    <row r="25" spans="1:9" ht="20.25" customHeight="1">
      <c r="A25" s="770" t="s">
        <v>1097</v>
      </c>
      <c r="B25" s="981"/>
      <c r="C25" s="981"/>
      <c r="D25" s="981"/>
      <c r="E25" s="981">
        <v>0</v>
      </c>
      <c r="F25" s="984">
        <f>SUM(B25:E25)</f>
        <v>0</v>
      </c>
      <c r="I25" s="471"/>
    </row>
    <row r="26" spans="1:9" ht="20.25" customHeight="1">
      <c r="A26" s="770" t="s">
        <v>1098</v>
      </c>
      <c r="B26" s="981"/>
      <c r="C26" s="981"/>
      <c r="D26" s="981"/>
      <c r="E26" s="981">
        <v>0</v>
      </c>
      <c r="F26" s="984">
        <f>SUM(B26:E26)</f>
        <v>0</v>
      </c>
      <c r="I26" s="471"/>
    </row>
    <row r="27" spans="1:9" ht="9.75" customHeight="1">
      <c r="A27" s="770"/>
      <c r="B27" s="981"/>
      <c r="C27" s="981"/>
      <c r="D27" s="981"/>
      <c r="E27" s="981"/>
      <c r="F27" s="986"/>
      <c r="I27" s="471"/>
    </row>
    <row r="28" spans="1:9" ht="19.5" customHeight="1">
      <c r="A28" s="769" t="s">
        <v>1936</v>
      </c>
      <c r="B28" s="981">
        <f>B12</f>
        <v>8769948</v>
      </c>
      <c r="C28" s="981">
        <f>C17</f>
        <v>0</v>
      </c>
      <c r="D28" s="981">
        <f>D18</f>
        <v>7572428.71</v>
      </c>
      <c r="E28" s="981">
        <f>E24</f>
        <v>0</v>
      </c>
      <c r="F28" s="986">
        <f>SUM(B28:E28)</f>
        <v>16342376.710000001</v>
      </c>
      <c r="G28" s="471">
        <f>'Edo de Situación Financiera  2'!M37</f>
        <v>16342376.710000001</v>
      </c>
      <c r="H28" s="470">
        <f>F28-G28</f>
        <v>0</v>
      </c>
      <c r="I28" s="471"/>
    </row>
    <row r="29" spans="1:9" ht="16.5" customHeight="1">
      <c r="A29" s="770"/>
      <c r="B29" s="981"/>
      <c r="C29" s="981"/>
      <c r="D29" s="981"/>
      <c r="E29" s="981"/>
      <c r="F29" s="986"/>
      <c r="H29" s="471"/>
      <c r="I29" s="471"/>
    </row>
    <row r="30" spans="1:9" ht="26.25" customHeight="1">
      <c r="A30" s="771" t="s">
        <v>1925</v>
      </c>
      <c r="B30" s="981">
        <f>SUM(B31:B33)</f>
        <v>13032653</v>
      </c>
      <c r="C30" s="981"/>
      <c r="D30" s="981"/>
      <c r="E30" s="981"/>
      <c r="F30" s="979">
        <f>SUM(B30:E30)</f>
        <v>13032653</v>
      </c>
      <c r="I30" s="468"/>
    </row>
    <row r="31" spans="1:9" ht="18.75" customHeight="1">
      <c r="A31" s="770" t="s">
        <v>965</v>
      </c>
      <c r="B31" s="981">
        <v>13032653</v>
      </c>
      <c r="C31" s="981"/>
      <c r="D31" s="981"/>
      <c r="E31" s="981"/>
      <c r="F31" s="979">
        <f>SUM(B31:E31)</f>
        <v>13032653</v>
      </c>
      <c r="I31" s="472"/>
    </row>
    <row r="32" spans="1:9" ht="16.5" customHeight="1">
      <c r="A32" s="770" t="s">
        <v>1092</v>
      </c>
      <c r="B32" s="981"/>
      <c r="C32" s="981"/>
      <c r="D32" s="981"/>
      <c r="E32" s="981"/>
      <c r="F32" s="986"/>
      <c r="I32" s="468"/>
    </row>
    <row r="33" spans="1:10" ht="16.5" customHeight="1">
      <c r="A33" s="770" t="s">
        <v>1093</v>
      </c>
      <c r="B33" s="981"/>
      <c r="C33" s="981"/>
      <c r="D33" s="981"/>
      <c r="E33" s="981"/>
      <c r="F33" s="984"/>
      <c r="H33" s="471"/>
      <c r="I33" s="469"/>
    </row>
    <row r="34" spans="1:10" ht="17.25" customHeight="1">
      <c r="A34" s="479"/>
      <c r="B34" s="981"/>
      <c r="C34" s="981"/>
      <c r="D34" s="981"/>
      <c r="E34" s="981"/>
      <c r="F34" s="986"/>
      <c r="H34" s="471"/>
    </row>
    <row r="35" spans="1:10" ht="30.75" customHeight="1">
      <c r="A35" s="774" t="s">
        <v>1922</v>
      </c>
      <c r="B35" s="981"/>
      <c r="C35" s="981">
        <f>SUM(C36:C40)</f>
        <v>0</v>
      </c>
      <c r="D35" s="981">
        <f>SUM(D36:D40)</f>
        <v>-10718427</v>
      </c>
      <c r="E35" s="981"/>
      <c r="F35" s="979">
        <f>SUM(B35:E35)</f>
        <v>-10718427</v>
      </c>
      <c r="H35" s="471"/>
      <c r="I35" s="471"/>
      <c r="J35" s="471"/>
    </row>
    <row r="36" spans="1:10" ht="16.5" customHeight="1">
      <c r="A36" s="770" t="s">
        <v>966</v>
      </c>
      <c r="B36" s="981"/>
      <c r="C36" s="981"/>
      <c r="D36" s="981">
        <v>-3145998</v>
      </c>
      <c r="E36" s="981"/>
      <c r="F36" s="979">
        <f>SUM(B36:E36)</f>
        <v>-3145998</v>
      </c>
      <c r="H36" s="473"/>
      <c r="I36" s="471"/>
    </row>
    <row r="37" spans="1:10" ht="18.75" customHeight="1">
      <c r="A37" s="770" t="s">
        <v>1100</v>
      </c>
      <c r="B37" s="981"/>
      <c r="C37" s="981">
        <v>0</v>
      </c>
      <c r="D37" s="981">
        <v>-7572429</v>
      </c>
      <c r="E37" s="1051"/>
      <c r="F37" s="1052">
        <f>SUM(B37:E37)</f>
        <v>-7572429</v>
      </c>
      <c r="G37" s="474"/>
      <c r="H37" s="473"/>
    </row>
    <row r="38" spans="1:10" ht="18.75" customHeight="1">
      <c r="A38" s="770" t="s">
        <v>1095</v>
      </c>
      <c r="B38" s="981"/>
      <c r="C38" s="981">
        <v>0</v>
      </c>
      <c r="D38" s="981">
        <v>0</v>
      </c>
      <c r="E38" s="981"/>
      <c r="F38" s="979">
        <f t="shared" ref="F38:F44" si="1">SUM(B38:E38)</f>
        <v>0</v>
      </c>
      <c r="G38" s="474"/>
      <c r="H38" s="473"/>
      <c r="I38" s="471"/>
      <c r="J38" s="471"/>
    </row>
    <row r="39" spans="1:10" ht="18" customHeight="1">
      <c r="A39" s="770" t="s">
        <v>1096</v>
      </c>
      <c r="B39" s="981"/>
      <c r="C39" s="981">
        <v>0</v>
      </c>
      <c r="D39" s="981">
        <v>0</v>
      </c>
      <c r="E39" s="981"/>
      <c r="F39" s="979">
        <f t="shared" si="1"/>
        <v>0</v>
      </c>
      <c r="G39" s="474"/>
      <c r="H39" s="473"/>
      <c r="I39" s="471"/>
      <c r="J39" s="471"/>
    </row>
    <row r="40" spans="1:10" ht="15" customHeight="1">
      <c r="A40" s="770" t="s">
        <v>964</v>
      </c>
      <c r="B40" s="981"/>
      <c r="C40" s="981">
        <v>0</v>
      </c>
      <c r="D40" s="981">
        <v>0</v>
      </c>
      <c r="E40" s="981"/>
      <c r="F40" s="979">
        <f t="shared" si="1"/>
        <v>0</v>
      </c>
      <c r="G40" s="474"/>
      <c r="H40" s="473"/>
      <c r="I40" s="471"/>
      <c r="J40" s="471"/>
    </row>
    <row r="41" spans="1:10" ht="11.25" customHeight="1">
      <c r="A41" s="770"/>
      <c r="B41" s="981"/>
      <c r="C41" s="981"/>
      <c r="D41" s="981"/>
      <c r="E41" s="981"/>
      <c r="F41" s="986"/>
      <c r="G41" s="474"/>
      <c r="H41" s="473"/>
    </row>
    <row r="42" spans="1:10" ht="34.5" customHeight="1">
      <c r="A42" s="771" t="s">
        <v>1923</v>
      </c>
      <c r="B42" s="981"/>
      <c r="C42" s="981"/>
      <c r="D42" s="981"/>
      <c r="E42" s="981">
        <f>SUM(E43)</f>
        <v>0</v>
      </c>
      <c r="F42" s="979">
        <f t="shared" si="1"/>
        <v>0</v>
      </c>
      <c r="G42" s="474"/>
      <c r="H42" s="473"/>
      <c r="J42" s="471"/>
    </row>
    <row r="43" spans="1:10" ht="19.5" customHeight="1">
      <c r="A43" s="770" t="s">
        <v>1097</v>
      </c>
      <c r="B43" s="981"/>
      <c r="C43" s="981"/>
      <c r="D43" s="981"/>
      <c r="E43" s="981">
        <v>0</v>
      </c>
      <c r="F43" s="979">
        <f t="shared" si="1"/>
        <v>0</v>
      </c>
      <c r="G43" s="474"/>
      <c r="H43" s="473"/>
    </row>
    <row r="44" spans="1:10" ht="22.5" customHeight="1">
      <c r="A44" s="770" t="s">
        <v>1098</v>
      </c>
      <c r="B44" s="981"/>
      <c r="C44" s="981"/>
      <c r="D44" s="981"/>
      <c r="E44" s="981">
        <v>0</v>
      </c>
      <c r="F44" s="979">
        <f t="shared" si="1"/>
        <v>0</v>
      </c>
      <c r="G44" s="474"/>
      <c r="H44" s="473"/>
    </row>
    <row r="45" spans="1:10" ht="16.5" customHeight="1">
      <c r="A45" s="772"/>
      <c r="B45" s="977"/>
      <c r="C45" s="981"/>
      <c r="D45" s="981"/>
      <c r="E45" s="981"/>
      <c r="F45" s="987"/>
      <c r="H45" s="473"/>
    </row>
    <row r="46" spans="1:10" ht="17.25" customHeight="1">
      <c r="A46" s="773" t="s">
        <v>1924</v>
      </c>
      <c r="B46" s="981">
        <f>SUM(B28+B30)</f>
        <v>21802601</v>
      </c>
      <c r="C46" s="981">
        <f>C28+C35</f>
        <v>0</v>
      </c>
      <c r="D46" s="981">
        <f>D28+D35</f>
        <v>-3145998.29</v>
      </c>
      <c r="E46" s="981">
        <f>E28+E42</f>
        <v>0</v>
      </c>
      <c r="F46" s="986">
        <f>SUM(B46:E46)</f>
        <v>18656602.710000001</v>
      </c>
      <c r="G46" s="765">
        <f>'Edo de Situación Financiera  2'!K37</f>
        <v>18656603</v>
      </c>
      <c r="H46" s="766">
        <f>G46-F46</f>
        <v>0.28999999910593033</v>
      </c>
      <c r="I46" s="475"/>
      <c r="J46" s="475"/>
    </row>
    <row r="47" spans="1:10">
      <c r="A47" s="479"/>
      <c r="B47" s="469"/>
      <c r="C47" s="469"/>
      <c r="D47" s="469"/>
      <c r="E47" s="469"/>
      <c r="F47" s="480"/>
    </row>
    <row r="48" spans="1:10">
      <c r="A48" s="1129" t="s">
        <v>686</v>
      </c>
      <c r="B48" s="1130"/>
      <c r="C48" s="1130"/>
      <c r="D48" s="1130"/>
      <c r="E48" s="1130"/>
      <c r="F48" s="1131"/>
    </row>
    <row r="49" spans="1:6">
      <c r="A49" s="1135" t="s">
        <v>1050</v>
      </c>
      <c r="B49" s="1133"/>
      <c r="C49" s="1133"/>
      <c r="D49" s="1133"/>
      <c r="E49" s="1133"/>
      <c r="F49" s="1134"/>
    </row>
    <row r="50" spans="1:6">
      <c r="A50" s="1142" t="s">
        <v>486</v>
      </c>
      <c r="B50" s="1144"/>
      <c r="C50" s="1142" t="s">
        <v>1132</v>
      </c>
      <c r="D50" s="1143"/>
      <c r="E50" s="1143"/>
      <c r="F50" s="1144"/>
    </row>
    <row r="51" spans="1:6">
      <c r="A51" s="476"/>
      <c r="B51" s="477"/>
      <c r="C51" s="476"/>
      <c r="D51" s="478"/>
      <c r="E51" s="478"/>
      <c r="F51" s="477"/>
    </row>
    <row r="52" spans="1:6">
      <c r="A52" s="479"/>
      <c r="B52" s="480"/>
      <c r="C52" s="479"/>
      <c r="D52" s="469"/>
      <c r="E52" s="469"/>
      <c r="F52" s="480"/>
    </row>
    <row r="53" spans="1:6">
      <c r="A53" s="1129" t="s">
        <v>1118</v>
      </c>
      <c r="B53" s="1131"/>
      <c r="C53" s="1129" t="s">
        <v>1929</v>
      </c>
      <c r="D53" s="1130"/>
      <c r="E53" s="1130"/>
      <c r="F53" s="1131"/>
    </row>
    <row r="54" spans="1:6">
      <c r="A54" s="1135" t="s">
        <v>1119</v>
      </c>
      <c r="B54" s="1134"/>
      <c r="C54" s="1135" t="s">
        <v>1931</v>
      </c>
      <c r="D54" s="1133"/>
      <c r="E54" s="1133"/>
      <c r="F54" s="1134"/>
    </row>
    <row r="55" spans="1:6">
      <c r="A55" s="464" t="str">
        <f>+'EDO DE ACTIVIDADES 2'!A49</f>
        <v>* De conformidad con el Acuerdo del Pleno 031/SO/16-01/2019.</v>
      </c>
    </row>
    <row r="139" spans="5:6">
      <c r="F139" s="464">
        <f>+F137-F135</f>
        <v>0</v>
      </c>
    </row>
    <row r="140" spans="5:6">
      <c r="E140" s="469"/>
    </row>
    <row r="141" spans="5:6">
      <c r="E141" s="469"/>
    </row>
    <row r="142" spans="5:6">
      <c r="E142" s="469"/>
    </row>
    <row r="143" spans="5:6">
      <c r="E143" s="469"/>
    </row>
    <row r="144" spans="5:6">
      <c r="E144" s="469"/>
    </row>
    <row r="145" spans="5:5">
      <c r="E145" s="469"/>
    </row>
  </sheetData>
  <mergeCells count="18">
    <mergeCell ref="F8:F10"/>
    <mergeCell ref="A6:F6"/>
    <mergeCell ref="A1:F2"/>
    <mergeCell ref="A53:B53"/>
    <mergeCell ref="C53:F53"/>
    <mergeCell ref="A3:F3"/>
    <mergeCell ref="A5:F5"/>
    <mergeCell ref="A8:A10"/>
    <mergeCell ref="B8:B10"/>
    <mergeCell ref="C8:C10"/>
    <mergeCell ref="D8:D10"/>
    <mergeCell ref="E8:E10"/>
    <mergeCell ref="A54:B54"/>
    <mergeCell ref="C54:F54"/>
    <mergeCell ref="A48:F48"/>
    <mergeCell ref="A50:B50"/>
    <mergeCell ref="C50:F50"/>
    <mergeCell ref="A49:F49"/>
  </mergeCells>
  <conditionalFormatting sqref="I31">
    <cfRule type="cellIs" dxfId="23" priority="15" operator="equal">
      <formula>0</formula>
    </cfRule>
    <cfRule type="containsErrors" dxfId="22" priority="16">
      <formula>ISERROR(I31)</formula>
    </cfRule>
  </conditionalFormatting>
  <printOptions horizontalCentered="1"/>
  <pageMargins left="0.59055118110236227" right="0.39370078740157483" top="0.39370078740157483" bottom="0.39370078740157483" header="0.31496062992125984" footer="0.11811023622047245"/>
  <pageSetup scale="7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O147"/>
  <sheetViews>
    <sheetView view="pageBreakPreview" topLeftCell="A46" zoomScale="110" zoomScaleNormal="100" zoomScaleSheetLayoutView="110" workbookViewId="0">
      <selection activeCell="H58" sqref="H58"/>
    </sheetView>
  </sheetViews>
  <sheetFormatPr baseColWidth="10" defaultColWidth="11.41796875" defaultRowHeight="11.7"/>
  <cols>
    <col min="1" max="1" width="6.5234375" style="186" customWidth="1"/>
    <col min="2" max="2" width="12.68359375" style="186" customWidth="1"/>
    <col min="3" max="3" width="12" style="186" customWidth="1"/>
    <col min="4" max="4" width="15.41796875" style="186" customWidth="1"/>
    <col min="5" max="7" width="12.68359375" style="186" customWidth="1"/>
    <col min="8" max="8" width="14.1015625" style="186" customWidth="1"/>
    <col min="9" max="9" width="1.68359375" style="186" customWidth="1"/>
    <col min="10" max="10" width="14.68359375" style="186" customWidth="1"/>
    <col min="11" max="11" width="11.68359375" style="186" bestFit="1" customWidth="1"/>
    <col min="12" max="12" width="14.1015625" style="186" bestFit="1" customWidth="1"/>
    <col min="13" max="13" width="14.89453125" style="186" customWidth="1"/>
    <col min="14" max="14" width="14.1015625" style="186" bestFit="1" customWidth="1"/>
    <col min="15" max="16384" width="11.41796875" style="186"/>
  </cols>
  <sheetData>
    <row r="1" spans="1:14" ht="29.25" customHeight="1">
      <c r="A1" s="1136" t="s">
        <v>1129</v>
      </c>
      <c r="B1" s="1137"/>
      <c r="C1" s="1137"/>
      <c r="D1" s="1137"/>
      <c r="E1" s="1137"/>
      <c r="F1" s="1137"/>
      <c r="G1" s="1137"/>
      <c r="H1" s="1137"/>
      <c r="I1" s="1137"/>
      <c r="J1" s="1138"/>
    </row>
    <row r="2" spans="1:14" ht="6.75" customHeight="1">
      <c r="A2" s="1169"/>
      <c r="B2" s="1170"/>
      <c r="C2" s="1170"/>
      <c r="D2" s="1170"/>
      <c r="E2" s="1170"/>
      <c r="F2" s="1170"/>
      <c r="G2" s="1170"/>
      <c r="H2" s="1170"/>
      <c r="I2" s="1170"/>
      <c r="J2" s="1171"/>
    </row>
    <row r="3" spans="1:14" ht="14.1">
      <c r="A3" s="1121" t="s">
        <v>16</v>
      </c>
      <c r="B3" s="1122"/>
      <c r="C3" s="1122"/>
      <c r="D3" s="1122"/>
      <c r="E3" s="1122"/>
      <c r="F3" s="1122"/>
      <c r="G3" s="1122"/>
      <c r="H3" s="1122"/>
      <c r="I3" s="1122"/>
      <c r="J3" s="1123"/>
    </row>
    <row r="4" spans="1:14" ht="3.75" customHeight="1">
      <c r="A4" s="792"/>
      <c r="B4" s="793"/>
      <c r="C4" s="793"/>
      <c r="D4" s="793"/>
      <c r="E4" s="793"/>
      <c r="F4" s="793"/>
      <c r="G4" s="793"/>
      <c r="H4" s="793"/>
      <c r="I4" s="793"/>
      <c r="J4" s="794"/>
    </row>
    <row r="5" spans="1:14" ht="14.1">
      <c r="A5" s="1121" t="str">
        <f>+'EDO VARIACIÓN PATRIMONIO 2'!A5:F5</f>
        <v>DEL 1 DE ENERO AL 31 DE DICIEMBRE DE 2021</v>
      </c>
      <c r="B5" s="1122"/>
      <c r="C5" s="1122"/>
      <c r="D5" s="1122"/>
      <c r="E5" s="1122"/>
      <c r="F5" s="1122"/>
      <c r="G5" s="1122"/>
      <c r="H5" s="1122"/>
      <c r="I5" s="1122"/>
      <c r="J5" s="1123"/>
    </row>
    <row r="6" spans="1:14">
      <c r="A6" s="1145" t="s">
        <v>761</v>
      </c>
      <c r="B6" s="1146"/>
      <c r="C6" s="1146"/>
      <c r="D6" s="1146"/>
      <c r="E6" s="1146"/>
      <c r="F6" s="1146"/>
      <c r="G6" s="1146"/>
      <c r="H6" s="1146"/>
      <c r="I6" s="1146"/>
      <c r="J6" s="1147"/>
    </row>
    <row r="7" spans="1:14">
      <c r="A7" s="291"/>
      <c r="B7" s="292"/>
      <c r="C7" s="292"/>
      <c r="D7" s="292"/>
      <c r="E7" s="292"/>
      <c r="F7" s="292"/>
      <c r="G7" s="293"/>
      <c r="H7" s="293"/>
      <c r="I7" s="293"/>
      <c r="J7" s="294"/>
    </row>
    <row r="8" spans="1:14" ht="6.75" customHeight="1">
      <c r="A8" s="295"/>
      <c r="B8" s="192"/>
      <c r="C8" s="192"/>
      <c r="D8" s="192"/>
      <c r="E8" s="192"/>
      <c r="F8" s="192"/>
      <c r="G8" s="199"/>
      <c r="H8" s="199"/>
      <c r="I8" s="199"/>
      <c r="J8" s="296"/>
    </row>
    <row r="9" spans="1:14" ht="14.1">
      <c r="A9" s="1175" t="s">
        <v>536</v>
      </c>
      <c r="B9" s="1175"/>
      <c r="C9" s="1175"/>
      <c r="D9" s="1175"/>
      <c r="E9" s="1175"/>
      <c r="F9" s="1175"/>
      <c r="G9" s="1175"/>
      <c r="H9" s="297">
        <v>2021</v>
      </c>
      <c r="I9" s="481"/>
      <c r="J9" s="297">
        <v>2020</v>
      </c>
    </row>
    <row r="10" spans="1:14" ht="14.1">
      <c r="A10" s="306" t="s">
        <v>555</v>
      </c>
      <c r="B10" s="270"/>
      <c r="C10" s="270"/>
      <c r="D10" s="270"/>
      <c r="E10" s="270"/>
      <c r="F10" s="270"/>
      <c r="G10" s="269"/>
      <c r="H10" s="269"/>
      <c r="I10" s="269"/>
      <c r="J10" s="735"/>
    </row>
    <row r="11" spans="1:14" ht="14.1">
      <c r="A11" s="306"/>
      <c r="B11" s="270"/>
      <c r="C11" s="270"/>
      <c r="D11" s="270"/>
      <c r="E11" s="270"/>
      <c r="F11" s="270"/>
      <c r="G11" s="269"/>
      <c r="H11" s="269"/>
      <c r="I11" s="269"/>
      <c r="J11" s="334"/>
    </row>
    <row r="12" spans="1:14" ht="14.1">
      <c r="A12" s="298"/>
      <c r="B12" s="278" t="s">
        <v>556</v>
      </c>
      <c r="C12" s="307"/>
      <c r="D12" s="307"/>
      <c r="E12" s="307"/>
      <c r="F12" s="307"/>
      <c r="G12" s="308"/>
      <c r="H12" s="988">
        <f>SUM(H13:H15)</f>
        <v>148161501.75999999</v>
      </c>
      <c r="I12" s="989"/>
      <c r="J12" s="990">
        <f>SUM(J13:J16)</f>
        <v>161397477.87</v>
      </c>
    </row>
    <row r="13" spans="1:14" ht="16.5" customHeight="1">
      <c r="A13" s="298"/>
      <c r="B13" s="278"/>
      <c r="C13" s="307" t="s">
        <v>557</v>
      </c>
      <c r="D13" s="307"/>
      <c r="E13" s="307"/>
      <c r="F13" s="307"/>
      <c r="G13" s="308"/>
      <c r="H13" s="991">
        <f>ROUND(Balanza!J22,0)</f>
        <v>147486510</v>
      </c>
      <c r="I13" s="989"/>
      <c r="J13" s="992">
        <v>161197477.87</v>
      </c>
      <c r="L13" s="189"/>
    </row>
    <row r="14" spans="1:14" ht="16.5" customHeight="1">
      <c r="A14" s="298"/>
      <c r="B14" s="795"/>
      <c r="C14" s="307" t="s">
        <v>26</v>
      </c>
      <c r="D14" s="796"/>
      <c r="E14" s="796"/>
      <c r="F14" s="796"/>
      <c r="G14" s="796"/>
      <c r="H14" s="989">
        <f>ROUND(Balanza!J29,0)</f>
        <v>452570</v>
      </c>
      <c r="I14" s="989"/>
      <c r="J14" s="992">
        <v>200000</v>
      </c>
      <c r="L14" s="189"/>
      <c r="M14" s="189"/>
      <c r="N14" s="189"/>
    </row>
    <row r="15" spans="1:14" ht="14.1">
      <c r="A15" s="310"/>
      <c r="B15" s="307"/>
      <c r="C15" s="307" t="s">
        <v>717</v>
      </c>
      <c r="D15" s="307"/>
      <c r="E15" s="307"/>
      <c r="F15" s="307"/>
      <c r="G15" s="311"/>
      <c r="H15" s="989">
        <f>+Balanza!J30</f>
        <v>222421.76000000001</v>
      </c>
      <c r="I15" s="989"/>
      <c r="J15" s="992">
        <v>0</v>
      </c>
      <c r="L15" s="189"/>
    </row>
    <row r="16" spans="1:14" ht="14.1">
      <c r="A16" s="310"/>
      <c r="B16" s="307"/>
      <c r="C16" s="307" t="s">
        <v>719</v>
      </c>
      <c r="D16" s="307"/>
      <c r="E16" s="307"/>
      <c r="F16" s="307"/>
      <c r="G16" s="311"/>
      <c r="H16" s="989">
        <v>0</v>
      </c>
      <c r="I16" s="989"/>
      <c r="J16" s="992">
        <v>0</v>
      </c>
      <c r="L16" s="189"/>
    </row>
    <row r="17" spans="1:15" ht="14.1">
      <c r="A17" s="310"/>
      <c r="B17" s="307"/>
      <c r="C17" s="307"/>
      <c r="D17" s="307"/>
      <c r="E17" s="307"/>
      <c r="F17" s="307"/>
      <c r="G17" s="311"/>
      <c r="H17" s="993"/>
      <c r="I17" s="993"/>
      <c r="J17" s="994"/>
      <c r="L17" s="189"/>
    </row>
    <row r="18" spans="1:15" ht="14.1">
      <c r="A18" s="312"/>
      <c r="B18" s="278" t="s">
        <v>558</v>
      </c>
      <c r="C18" s="307"/>
      <c r="D18" s="307"/>
      <c r="E18" s="307"/>
      <c r="F18" s="307"/>
      <c r="G18" s="311"/>
      <c r="H18" s="988">
        <f>SUM(H19:H22)</f>
        <v>145332197</v>
      </c>
      <c r="I18" s="993"/>
      <c r="J18" s="990">
        <f>SUM(J19:J22)</f>
        <v>145401062.65000001</v>
      </c>
      <c r="L18" s="189"/>
    </row>
    <row r="19" spans="1:15" ht="14.1">
      <c r="A19" s="312"/>
      <c r="B19" s="307"/>
      <c r="C19" s="307" t="s">
        <v>13</v>
      </c>
      <c r="D19" s="307"/>
      <c r="E19" s="307"/>
      <c r="F19" s="307"/>
      <c r="G19" s="311"/>
      <c r="H19" s="995">
        <f>ROUND(Balanza!L25,0)</f>
        <v>119523544</v>
      </c>
      <c r="I19" s="993"/>
      <c r="J19" s="994">
        <v>115573113.29000001</v>
      </c>
      <c r="L19" s="189"/>
    </row>
    <row r="20" spans="1:15" ht="14.1">
      <c r="A20" s="312"/>
      <c r="B20" s="307"/>
      <c r="C20" s="307" t="s">
        <v>14</v>
      </c>
      <c r="D20" s="307"/>
      <c r="E20" s="307"/>
      <c r="F20" s="307"/>
      <c r="G20" s="311"/>
      <c r="H20" s="993">
        <f>ROUND(Balanza!L30,0)</f>
        <v>2635526</v>
      </c>
      <c r="I20" s="993"/>
      <c r="J20" s="994">
        <v>4364683.32</v>
      </c>
      <c r="L20" s="189"/>
    </row>
    <row r="21" spans="1:15" ht="14.1">
      <c r="A21" s="298"/>
      <c r="B21" s="278"/>
      <c r="C21" s="307" t="s">
        <v>15</v>
      </c>
      <c r="D21" s="307"/>
      <c r="E21" s="307"/>
      <c r="F21" s="307"/>
      <c r="G21" s="311"/>
      <c r="H21" s="989">
        <f>ROUND(Balanza!L34,0)</f>
        <v>23069777</v>
      </c>
      <c r="I21" s="989"/>
      <c r="J21" s="992">
        <v>25362981.039999999</v>
      </c>
      <c r="L21" s="189"/>
    </row>
    <row r="22" spans="1:15" ht="14.25" customHeight="1">
      <c r="A22" s="298"/>
      <c r="B22" s="307"/>
      <c r="C22" s="307" t="s">
        <v>172</v>
      </c>
      <c r="D22" s="307"/>
      <c r="E22" s="307"/>
      <c r="F22" s="307"/>
      <c r="G22" s="311"/>
      <c r="H22" s="993">
        <f>ROUND(Balanza!L37,0)</f>
        <v>103350</v>
      </c>
      <c r="I22" s="993"/>
      <c r="J22" s="994">
        <v>100285</v>
      </c>
      <c r="L22" s="189"/>
    </row>
    <row r="23" spans="1:15" ht="14.1">
      <c r="A23" s="298"/>
      <c r="B23" s="307"/>
      <c r="C23" s="307"/>
      <c r="D23" s="307"/>
      <c r="E23" s="307"/>
      <c r="F23" s="307"/>
      <c r="G23" s="311"/>
      <c r="H23" s="996"/>
      <c r="I23" s="993"/>
      <c r="J23" s="997"/>
      <c r="L23" s="189"/>
    </row>
    <row r="24" spans="1:15" ht="14.1">
      <c r="A24" s="298"/>
      <c r="B24" s="272" t="s">
        <v>989</v>
      </c>
      <c r="C24" s="307"/>
      <c r="D24" s="307"/>
      <c r="E24" s="307"/>
      <c r="F24" s="307"/>
      <c r="G24" s="311"/>
      <c r="H24" s="998">
        <f>+H12-H18</f>
        <v>2829304.7599999905</v>
      </c>
      <c r="I24" s="999"/>
      <c r="J24" s="1000">
        <f>+J12-J18</f>
        <v>15996415.219999999</v>
      </c>
      <c r="L24" s="189"/>
    </row>
    <row r="25" spans="1:15" ht="14.1">
      <c r="A25" s="298"/>
      <c r="B25" s="307"/>
      <c r="C25" s="307"/>
      <c r="D25" s="307"/>
      <c r="E25" s="307"/>
      <c r="F25" s="307"/>
      <c r="G25" s="311"/>
      <c r="H25" s="993"/>
      <c r="I25" s="993"/>
      <c r="J25" s="994"/>
      <c r="L25" s="189"/>
    </row>
    <row r="26" spans="1:15" ht="14.1">
      <c r="A26" s="306" t="s">
        <v>984</v>
      </c>
      <c r="B26" s="313"/>
      <c r="C26" s="307"/>
      <c r="D26" s="278"/>
      <c r="E26" s="307"/>
      <c r="F26" s="307"/>
      <c r="G26" s="311"/>
      <c r="H26" s="993"/>
      <c r="I26" s="993"/>
      <c r="J26" s="994"/>
      <c r="L26" s="189"/>
      <c r="O26" s="622"/>
    </row>
    <row r="27" spans="1:15" ht="14.1">
      <c r="A27" s="306"/>
      <c r="B27" s="313"/>
      <c r="C27" s="307"/>
      <c r="D27" s="278"/>
      <c r="E27" s="307"/>
      <c r="F27" s="307"/>
      <c r="G27" s="311"/>
      <c r="H27" s="993"/>
      <c r="I27" s="993"/>
      <c r="J27" s="994"/>
      <c r="L27" s="189"/>
      <c r="O27" s="189"/>
    </row>
    <row r="28" spans="1:15" ht="14.1">
      <c r="A28" s="312"/>
      <c r="B28" s="278" t="s">
        <v>556</v>
      </c>
      <c r="C28" s="307"/>
      <c r="D28" s="307"/>
      <c r="E28" s="307"/>
      <c r="F28" s="307"/>
      <c r="G28" s="308"/>
      <c r="H28" s="988">
        <f>SUM(H29:H31)</f>
        <v>0</v>
      </c>
      <c r="I28" s="1001"/>
      <c r="J28" s="990">
        <f>SUM(J29:J31)</f>
        <v>0</v>
      </c>
      <c r="L28" s="300"/>
    </row>
    <row r="29" spans="1:15" ht="14.1">
      <c r="A29" s="312"/>
      <c r="B29" s="307"/>
      <c r="C29" s="307" t="s">
        <v>985</v>
      </c>
      <c r="D29" s="307"/>
      <c r="E29" s="307"/>
      <c r="F29" s="307"/>
      <c r="G29" s="308"/>
      <c r="H29" s="989">
        <v>0</v>
      </c>
      <c r="I29" s="989"/>
      <c r="J29" s="992">
        <v>0</v>
      </c>
      <c r="L29" s="300"/>
      <c r="M29" s="300"/>
      <c r="O29" s="189"/>
    </row>
    <row r="30" spans="1:15" ht="14.1">
      <c r="A30" s="298"/>
      <c r="B30" s="278"/>
      <c r="C30" s="307" t="s">
        <v>21</v>
      </c>
      <c r="D30" s="307"/>
      <c r="E30" s="307"/>
      <c r="F30" s="307"/>
      <c r="G30" s="308"/>
      <c r="H30" s="989">
        <v>0</v>
      </c>
      <c r="I30" s="989"/>
      <c r="J30" s="992">
        <v>0</v>
      </c>
      <c r="L30" s="300"/>
      <c r="M30" s="300"/>
    </row>
    <row r="31" spans="1:15" ht="14.1">
      <c r="A31" s="298"/>
      <c r="B31" s="278"/>
      <c r="C31" s="307" t="s">
        <v>986</v>
      </c>
      <c r="D31" s="307"/>
      <c r="E31" s="307"/>
      <c r="F31" s="307"/>
      <c r="G31" s="308"/>
      <c r="H31" s="989">
        <v>0</v>
      </c>
      <c r="I31" s="989"/>
      <c r="J31" s="992">
        <v>0</v>
      </c>
      <c r="L31" s="300"/>
      <c r="M31" s="300"/>
      <c r="O31" s="189"/>
    </row>
    <row r="32" spans="1:15" ht="14.1">
      <c r="A32" s="298"/>
      <c r="B32" s="278"/>
      <c r="C32" s="307"/>
      <c r="D32" s="307"/>
      <c r="E32" s="307"/>
      <c r="F32" s="307"/>
      <c r="G32" s="308"/>
      <c r="H32" s="999"/>
      <c r="I32" s="999"/>
      <c r="J32" s="1002"/>
      <c r="L32" s="300"/>
      <c r="M32" s="300"/>
    </row>
    <row r="33" spans="1:14" ht="14.1">
      <c r="A33" s="298"/>
      <c r="B33" s="278" t="s">
        <v>558</v>
      </c>
      <c r="C33" s="307"/>
      <c r="D33" s="307"/>
      <c r="E33" s="307"/>
      <c r="F33" s="307"/>
      <c r="G33" s="311"/>
      <c r="H33" s="988">
        <f>SUM(H34:H36)</f>
        <v>2829305.65</v>
      </c>
      <c r="I33" s="1001"/>
      <c r="J33" s="990">
        <f>SUM(J34:J36)</f>
        <v>15996415.219999999</v>
      </c>
      <c r="L33" s="300"/>
      <c r="M33" s="301"/>
      <c r="N33" s="301"/>
    </row>
    <row r="34" spans="1:14" ht="14.1">
      <c r="A34" s="298"/>
      <c r="B34" s="307"/>
      <c r="C34" s="307" t="s">
        <v>985</v>
      </c>
      <c r="D34" s="307"/>
      <c r="E34" s="307"/>
      <c r="F34" s="307"/>
      <c r="G34" s="311"/>
      <c r="H34" s="989">
        <v>0</v>
      </c>
      <c r="I34" s="989"/>
      <c r="J34" s="994">
        <v>0</v>
      </c>
      <c r="L34" s="300"/>
    </row>
    <row r="35" spans="1:14" ht="14.1">
      <c r="A35" s="298"/>
      <c r="B35" s="307"/>
      <c r="C35" s="307" t="s">
        <v>21</v>
      </c>
      <c r="D35" s="307"/>
      <c r="E35" s="307"/>
      <c r="F35" s="307"/>
      <c r="G35" s="311"/>
      <c r="H35" s="993">
        <f>13340+2400+15000+37700+17275.18+12249.99+81349+103077.6+220260.8+42641.6+151993.33+279900+279900</f>
        <v>1257087.5</v>
      </c>
      <c r="I35" s="989"/>
      <c r="J35" s="994">
        <v>10785673.66</v>
      </c>
      <c r="L35" s="186">
        <v>6458362.96</v>
      </c>
      <c r="M35" s="189">
        <f>H35-L35</f>
        <v>-5201275.46</v>
      </c>
    </row>
    <row r="36" spans="1:14" ht="14.1">
      <c r="A36" s="314"/>
      <c r="B36" s="307"/>
      <c r="C36" s="307" t="s">
        <v>987</v>
      </c>
      <c r="D36" s="307"/>
      <c r="E36" s="307"/>
      <c r="F36" s="307"/>
      <c r="G36" s="311"/>
      <c r="H36" s="993">
        <f>138901+30682+158193.84+98600+870000+8441.31+267400</f>
        <v>1572218.15</v>
      </c>
      <c r="I36" s="989"/>
      <c r="J36" s="992">
        <v>5210741.5599999996</v>
      </c>
      <c r="L36" s="186">
        <v>594664.77</v>
      </c>
      <c r="M36" s="189">
        <f>H36-L36</f>
        <v>977553.37999999989</v>
      </c>
    </row>
    <row r="37" spans="1:14" ht="14.1">
      <c r="A37" s="314"/>
      <c r="B37" s="307"/>
      <c r="C37" s="307"/>
      <c r="D37" s="307"/>
      <c r="E37" s="307"/>
      <c r="F37" s="307"/>
      <c r="G37" s="311"/>
      <c r="H37" s="1003"/>
      <c r="I37" s="989"/>
      <c r="J37" s="1004"/>
    </row>
    <row r="38" spans="1:14" ht="14.1">
      <c r="A38" s="314"/>
      <c r="B38" s="272" t="s">
        <v>988</v>
      </c>
      <c r="C38" s="307"/>
      <c r="D38" s="307"/>
      <c r="E38" s="307"/>
      <c r="F38" s="307"/>
      <c r="G38" s="311"/>
      <c r="H38" s="1053">
        <f>+H28-H33</f>
        <v>-2829305.65</v>
      </c>
      <c r="I38" s="1053"/>
      <c r="J38" s="1065">
        <f>+J28-J33</f>
        <v>-15996415.219999999</v>
      </c>
    </row>
    <row r="39" spans="1:14" ht="14.1">
      <c r="A39" s="314"/>
      <c r="B39" s="307"/>
      <c r="C39" s="307"/>
      <c r="D39" s="307"/>
      <c r="E39" s="307"/>
      <c r="F39" s="307"/>
      <c r="G39" s="311"/>
      <c r="H39" s="989"/>
      <c r="I39" s="989"/>
      <c r="J39" s="992"/>
    </row>
    <row r="40" spans="1:14" ht="17.25" customHeight="1">
      <c r="A40" s="306" t="s">
        <v>559</v>
      </c>
      <c r="B40" s="278"/>
      <c r="C40" s="307"/>
      <c r="D40" s="307"/>
      <c r="E40" s="307"/>
      <c r="F40" s="307"/>
      <c r="G40" s="311"/>
      <c r="H40" s="999"/>
      <c r="I40" s="999"/>
      <c r="J40" s="1002"/>
    </row>
    <row r="41" spans="1:14" ht="14.1">
      <c r="A41" s="306"/>
      <c r="B41" s="278"/>
      <c r="C41" s="307"/>
      <c r="D41" s="307"/>
      <c r="E41" s="307"/>
      <c r="F41" s="307"/>
      <c r="G41" s="311"/>
      <c r="H41" s="999"/>
      <c r="I41" s="999"/>
      <c r="J41" s="1002"/>
      <c r="L41" s="300"/>
    </row>
    <row r="42" spans="1:14" ht="14.1">
      <c r="A42" s="298"/>
      <c r="B42" s="278" t="s">
        <v>556</v>
      </c>
      <c r="C42" s="307"/>
      <c r="D42" s="307"/>
      <c r="E42" s="307"/>
      <c r="F42" s="307"/>
      <c r="G42" s="308"/>
      <c r="H42" s="1005">
        <f>SUM(H46:H46)</f>
        <v>203511</v>
      </c>
      <c r="I42" s="1001"/>
      <c r="J42" s="990">
        <f>SUM(J43:J46)</f>
        <v>697230.5</v>
      </c>
      <c r="K42" s="189"/>
      <c r="L42" s="189"/>
    </row>
    <row r="43" spans="1:14" ht="14.1">
      <c r="A43" s="298"/>
      <c r="B43" s="307"/>
      <c r="C43" s="307" t="s">
        <v>990</v>
      </c>
      <c r="D43" s="307"/>
      <c r="E43" s="307"/>
      <c r="F43" s="307"/>
      <c r="G43" s="308"/>
      <c r="H43" s="991"/>
      <c r="I43" s="999"/>
      <c r="J43" s="992"/>
      <c r="K43" s="189"/>
      <c r="L43" s="189"/>
    </row>
    <row r="44" spans="1:14" ht="14.1">
      <c r="A44" s="314"/>
      <c r="B44" s="278"/>
      <c r="C44" s="307" t="s">
        <v>991</v>
      </c>
      <c r="D44" s="307"/>
      <c r="E44" s="307"/>
      <c r="F44" s="307"/>
      <c r="G44" s="308"/>
      <c r="H44" s="1006"/>
      <c r="I44" s="999"/>
      <c r="J44" s="1007"/>
      <c r="K44" s="189"/>
      <c r="L44" s="189"/>
    </row>
    <row r="45" spans="1:14" ht="14.1">
      <c r="A45" s="314"/>
      <c r="B45" s="278"/>
      <c r="C45" s="307" t="s">
        <v>992</v>
      </c>
      <c r="D45" s="307"/>
      <c r="E45" s="307"/>
      <c r="F45" s="307"/>
      <c r="G45" s="308"/>
      <c r="H45" s="1008"/>
      <c r="I45" s="999"/>
      <c r="J45" s="1009"/>
      <c r="L45" s="189"/>
    </row>
    <row r="46" spans="1:14" ht="14.1">
      <c r="A46" s="314"/>
      <c r="B46" s="278"/>
      <c r="C46" s="307" t="s">
        <v>993</v>
      </c>
      <c r="D46" s="307"/>
      <c r="E46" s="307"/>
      <c r="F46" s="307"/>
      <c r="G46" s="308"/>
      <c r="H46" s="1008">
        <f>ROUND('Edo de Situación Financiera  2'!K13-Balanza!C8,0)</f>
        <v>203511</v>
      </c>
      <c r="I46" s="999"/>
      <c r="J46" s="1009">
        <v>697230.5</v>
      </c>
      <c r="L46" s="189"/>
    </row>
    <row r="47" spans="1:14" ht="14.1">
      <c r="A47" s="314"/>
      <c r="B47" s="278"/>
      <c r="C47" s="307"/>
      <c r="D47" s="307"/>
      <c r="E47" s="307"/>
      <c r="F47" s="307"/>
      <c r="G47" s="308"/>
      <c r="H47" s="1008"/>
      <c r="I47" s="999"/>
      <c r="J47" s="1009"/>
      <c r="L47" s="189"/>
    </row>
    <row r="48" spans="1:14" ht="14.1">
      <c r="A48" s="314"/>
      <c r="B48" s="278" t="s">
        <v>558</v>
      </c>
      <c r="C48" s="307"/>
      <c r="D48" s="307"/>
      <c r="E48" s="307"/>
      <c r="F48" s="307"/>
      <c r="G48" s="311"/>
      <c r="H48" s="988">
        <f>SUM(H49:H52)</f>
        <v>0</v>
      </c>
      <c r="I48" s="1008"/>
      <c r="J48" s="990">
        <f>SUM(J49:J52)</f>
        <v>0</v>
      </c>
      <c r="L48" s="189"/>
    </row>
    <row r="49" spans="1:15" ht="14.1">
      <c r="A49" s="314"/>
      <c r="B49" s="278"/>
      <c r="C49" s="307" t="s">
        <v>994</v>
      </c>
      <c r="D49" s="307"/>
      <c r="E49" s="307"/>
      <c r="F49" s="307"/>
      <c r="G49" s="311"/>
      <c r="H49" s="1006"/>
      <c r="I49" s="1001"/>
      <c r="J49" s="1010">
        <f>SUM(J50)</f>
        <v>0</v>
      </c>
      <c r="L49" s="189"/>
    </row>
    <row r="50" spans="1:15" ht="14.1">
      <c r="A50" s="314"/>
      <c r="B50" s="307"/>
      <c r="C50" s="307" t="s">
        <v>991</v>
      </c>
      <c r="D50" s="307"/>
      <c r="E50" s="307"/>
      <c r="F50" s="307"/>
      <c r="G50" s="311"/>
      <c r="H50" s="993"/>
      <c r="I50" s="993"/>
      <c r="J50" s="994"/>
    </row>
    <row r="51" spans="1:15" ht="14.1">
      <c r="A51" s="314"/>
      <c r="B51" s="307"/>
      <c r="C51" s="307" t="s">
        <v>992</v>
      </c>
      <c r="D51" s="307"/>
      <c r="E51" s="307"/>
      <c r="F51" s="307"/>
      <c r="G51" s="311"/>
      <c r="H51" s="993"/>
      <c r="I51" s="993"/>
      <c r="J51" s="994"/>
      <c r="K51" s="300"/>
      <c r="L51" s="189"/>
      <c r="M51" s="189"/>
      <c r="N51" s="189"/>
    </row>
    <row r="52" spans="1:15" ht="14.1">
      <c r="A52" s="314"/>
      <c r="B52" s="307"/>
      <c r="C52" s="307" t="s">
        <v>995</v>
      </c>
      <c r="D52" s="307"/>
      <c r="E52" s="307"/>
      <c r="F52" s="307"/>
      <c r="G52" s="311"/>
      <c r="H52" s="993">
        <f>ROUND(Balanza!I7+Balanza!I9+Balanza!I11,0)</f>
        <v>0</v>
      </c>
      <c r="I52" s="993"/>
      <c r="J52" s="994">
        <v>0</v>
      </c>
      <c r="K52" s="300"/>
      <c r="L52" s="189"/>
      <c r="M52" s="189"/>
      <c r="N52" s="189"/>
    </row>
    <row r="53" spans="1:15" ht="14.1">
      <c r="A53" s="314"/>
      <c r="B53" s="307"/>
      <c r="C53" s="307"/>
      <c r="D53" s="307"/>
      <c r="E53" s="307"/>
      <c r="F53" s="307"/>
      <c r="G53" s="311"/>
      <c r="H53" s="996"/>
      <c r="I53" s="993"/>
      <c r="J53" s="997"/>
    </row>
    <row r="54" spans="1:15" ht="14.1">
      <c r="A54" s="295"/>
      <c r="B54" s="268" t="s">
        <v>996</v>
      </c>
      <c r="C54" s="307"/>
      <c r="D54" s="307"/>
      <c r="E54" s="307"/>
      <c r="F54" s="307"/>
      <c r="G54" s="311"/>
      <c r="H54" s="999">
        <f>+H42-H48</f>
        <v>203511</v>
      </c>
      <c r="I54" s="999"/>
      <c r="J54" s="1002">
        <f>+J42-J48</f>
        <v>697230.5</v>
      </c>
      <c r="K54" s="189"/>
      <c r="L54" s="300"/>
      <c r="O54" s="622"/>
    </row>
    <row r="55" spans="1:15" ht="14.1">
      <c r="A55" s="306"/>
      <c r="B55" s="272"/>
      <c r="C55" s="307"/>
      <c r="D55" s="307"/>
      <c r="E55" s="307"/>
      <c r="F55" s="307"/>
      <c r="G55" s="311"/>
      <c r="H55" s="999"/>
      <c r="I55" s="999"/>
      <c r="J55" s="1002"/>
      <c r="L55" s="189"/>
    </row>
    <row r="56" spans="1:15" ht="14.1">
      <c r="A56" s="271"/>
      <c r="B56" s="489" t="s">
        <v>997</v>
      </c>
      <c r="C56" s="307"/>
      <c r="D56" s="307"/>
      <c r="E56" s="307"/>
      <c r="F56" s="307"/>
      <c r="G56" s="311"/>
      <c r="H56" s="1011">
        <f>+H24+H38+H54</f>
        <v>203510.10999999056</v>
      </c>
      <c r="I56" s="1011">
        <f>+I24+I38+I54</f>
        <v>0</v>
      </c>
      <c r="J56" s="1012">
        <v>697230.5</v>
      </c>
      <c r="L56" s="301"/>
      <c r="M56" s="189">
        <v>5040783.99</v>
      </c>
      <c r="N56" s="189">
        <v>36293507.290000036</v>
      </c>
      <c r="O56" s="189">
        <f>N56-H59</f>
        <v>34860386.290000036</v>
      </c>
    </row>
    <row r="57" spans="1:15" ht="20.25" customHeight="1">
      <c r="A57" s="271"/>
      <c r="B57" s="489"/>
      <c r="C57" s="307"/>
      <c r="D57" s="307"/>
      <c r="E57" s="307"/>
      <c r="F57" s="307"/>
      <c r="G57" s="311"/>
      <c r="H57" s="1011"/>
      <c r="I57" s="999"/>
      <c r="J57" s="1012"/>
      <c r="L57" s="189"/>
      <c r="N57" s="189"/>
      <c r="O57" s="189"/>
    </row>
    <row r="58" spans="1:15" ht="18.75" customHeight="1">
      <c r="A58" s="271"/>
      <c r="B58" s="272" t="s">
        <v>998</v>
      </c>
      <c r="C58" s="307"/>
      <c r="D58" s="307"/>
      <c r="E58" s="307"/>
      <c r="F58" s="307"/>
      <c r="G58" s="311"/>
      <c r="H58" s="1013">
        <f>ROUND(Balanza!C8,0)</f>
        <v>1229610</v>
      </c>
      <c r="I58" s="999"/>
      <c r="J58" s="1014">
        <v>532379</v>
      </c>
      <c r="M58" s="189">
        <f>'ANALITICO DE ACTIVO 2'!C9</f>
        <v>1229609.6000000001</v>
      </c>
      <c r="N58" s="189"/>
    </row>
    <row r="59" spans="1:15" ht="17.25" customHeight="1">
      <c r="A59" s="285"/>
      <c r="B59" s="315" t="s">
        <v>999</v>
      </c>
      <c r="C59" s="281"/>
      <c r="D59" s="281"/>
      <c r="E59" s="281"/>
      <c r="F59" s="281"/>
      <c r="G59" s="929"/>
      <c r="H59" s="1015">
        <f>+'Edo de Situación Financiera  2'!D12</f>
        <v>1433121</v>
      </c>
      <c r="I59" s="968"/>
      <c r="J59" s="1016">
        <f>+'Edo de Situación Financiera  2'!F12</f>
        <v>1229609.6000000001</v>
      </c>
      <c r="K59" s="189">
        <f>+Balanza!I8</f>
        <v>1433120.68000007</v>
      </c>
      <c r="L59" s="521">
        <f>+H59-K59</f>
        <v>0.31999992998316884</v>
      </c>
      <c r="M59" s="189">
        <f>H59</f>
        <v>1433121</v>
      </c>
      <c r="N59" s="189">
        <f>M59-M58</f>
        <v>203511.39999999991</v>
      </c>
      <c r="O59" s="189">
        <f>N59-M56</f>
        <v>-4837272.59</v>
      </c>
    </row>
    <row r="60" spans="1:15" ht="31.5" customHeight="1">
      <c r="A60" s="1176" t="s">
        <v>1049</v>
      </c>
      <c r="B60" s="1177"/>
      <c r="C60" s="1177"/>
      <c r="D60" s="1177"/>
      <c r="E60" s="1177"/>
      <c r="F60" s="1177"/>
      <c r="G60" s="1177"/>
      <c r="H60" s="1177"/>
      <c r="I60" s="1177"/>
      <c r="J60" s="1178"/>
      <c r="L60" s="189"/>
      <c r="M60" s="186">
        <v>5040783.99</v>
      </c>
      <c r="O60" s="189">
        <f>H52+O59</f>
        <v>-4837272.59</v>
      </c>
    </row>
    <row r="61" spans="1:15" ht="14.1">
      <c r="A61" s="1115" t="s">
        <v>486</v>
      </c>
      <c r="B61" s="1116"/>
      <c r="C61" s="1116"/>
      <c r="D61" s="1116"/>
      <c r="E61" s="1117"/>
      <c r="F61" s="1115" t="s">
        <v>1132</v>
      </c>
      <c r="G61" s="1116"/>
      <c r="H61" s="1116"/>
      <c r="I61" s="1116"/>
      <c r="J61" s="1117"/>
    </row>
    <row r="62" spans="1:15" ht="13.5" customHeight="1">
      <c r="A62" s="280"/>
      <c r="B62" s="273"/>
      <c r="C62" s="286"/>
      <c r="D62" s="288"/>
      <c r="E62" s="289"/>
      <c r="F62" s="280"/>
      <c r="G62" s="286"/>
      <c r="H62" s="286"/>
      <c r="I62" s="286"/>
      <c r="J62" s="289"/>
      <c r="L62" s="189"/>
    </row>
    <row r="63" spans="1:15" ht="14.25" customHeight="1">
      <c r="A63" s="271"/>
      <c r="B63" s="268"/>
      <c r="C63" s="270"/>
      <c r="D63" s="269"/>
      <c r="E63" s="279"/>
      <c r="F63" s="271"/>
      <c r="G63" s="270"/>
      <c r="H63" s="270"/>
      <c r="I63" s="270"/>
      <c r="J63" s="279"/>
    </row>
    <row r="64" spans="1:15" ht="14.1">
      <c r="A64" s="1112" t="s">
        <v>1118</v>
      </c>
      <c r="B64" s="1113"/>
      <c r="C64" s="1113"/>
      <c r="D64" s="1113"/>
      <c r="E64" s="1114"/>
      <c r="F64" s="1112" t="s">
        <v>1929</v>
      </c>
      <c r="G64" s="1113"/>
      <c r="H64" s="1113"/>
      <c r="I64" s="1113"/>
      <c r="J64" s="1114"/>
    </row>
    <row r="65" spans="1:10" ht="14.1">
      <c r="A65" s="1172" t="s">
        <v>1119</v>
      </c>
      <c r="B65" s="1173"/>
      <c r="C65" s="1173"/>
      <c r="D65" s="1173"/>
      <c r="E65" s="1174"/>
      <c r="F65" s="1172" t="s">
        <v>1931</v>
      </c>
      <c r="G65" s="1173"/>
      <c r="H65" s="1173"/>
      <c r="I65" s="1173"/>
      <c r="J65" s="1174"/>
    </row>
    <row r="66" spans="1:10">
      <c r="A66" s="801" t="str">
        <f>+'EDO VARIACIÓN PATRIMONIO 2'!A55</f>
        <v>* De conformidad con el Acuerdo del Pleno 031/SO/16-01/2019.</v>
      </c>
      <c r="B66" s="802"/>
      <c r="C66" s="802"/>
      <c r="D66" s="802"/>
      <c r="E66" s="802"/>
      <c r="F66" s="802"/>
      <c r="G66" s="802"/>
      <c r="H66" s="802"/>
      <c r="I66" s="802"/>
      <c r="J66" s="803"/>
    </row>
    <row r="141" spans="5:6">
      <c r="F141" s="186">
        <f>+F139-F137</f>
        <v>0</v>
      </c>
    </row>
    <row r="142" spans="5:6">
      <c r="E142" s="192"/>
    </row>
    <row r="143" spans="5:6">
      <c r="E143" s="192"/>
    </row>
    <row r="144" spans="5:6">
      <c r="E144" s="192"/>
    </row>
    <row r="145" spans="5:5">
      <c r="E145" s="192"/>
    </row>
    <row r="146" spans="5:5">
      <c r="E146" s="192"/>
    </row>
    <row r="147" spans="5:5">
      <c r="E147" s="192"/>
    </row>
  </sheetData>
  <mergeCells count="12">
    <mergeCell ref="A1:J2"/>
    <mergeCell ref="A64:E64"/>
    <mergeCell ref="F64:J64"/>
    <mergeCell ref="A65:E65"/>
    <mergeCell ref="F65:J65"/>
    <mergeCell ref="A3:J3"/>
    <mergeCell ref="A5:J5"/>
    <mergeCell ref="A9:G9"/>
    <mergeCell ref="A61:E61"/>
    <mergeCell ref="F61:J61"/>
    <mergeCell ref="A6:J6"/>
    <mergeCell ref="A60:J60"/>
  </mergeCells>
  <conditionalFormatting sqref="H59 J59 J24 J49 H42 H45:H47 J45:J47">
    <cfRule type="cellIs" dxfId="21" priority="27" operator="equal">
      <formula>0</formula>
    </cfRule>
    <cfRule type="containsErrors" dxfId="20" priority="28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rintOptions horizontalCentered="1"/>
  <pageMargins left="0.39370078740157483" right="0.39370078740157483" top="0.39370078740157483" bottom="0.39370078740157483" header="0.31496062992125984" footer="0.11811023622047245"/>
  <pageSetup scale="70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T63"/>
  <sheetViews>
    <sheetView topLeftCell="A37" zoomScaleNormal="100" workbookViewId="0">
      <selection activeCell="I11" sqref="I11"/>
    </sheetView>
  </sheetViews>
  <sheetFormatPr baseColWidth="10" defaultRowHeight="14.1"/>
  <cols>
    <col min="1" max="1" width="9.68359375" style="507" customWidth="1"/>
    <col min="2" max="2" width="49.68359375" style="181" customWidth="1"/>
    <col min="3" max="3" width="15.68359375" style="327" customWidth="1"/>
    <col min="4" max="4" width="1.68359375" style="327" customWidth="1"/>
    <col min="5" max="5" width="14.68359375" style="327" customWidth="1"/>
    <col min="6" max="6" width="1.68359375" style="327" customWidth="1"/>
    <col min="7" max="7" width="14.89453125" style="327" customWidth="1"/>
    <col min="8" max="8" width="1.68359375" style="327" customWidth="1"/>
    <col min="9" max="9" width="14.41796875" style="327" customWidth="1"/>
    <col min="10" max="10" width="1.68359375" style="327" customWidth="1"/>
    <col min="11" max="11" width="14.5234375" style="327" customWidth="1"/>
    <col min="12" max="12" width="13.89453125" style="181" customWidth="1"/>
    <col min="13" max="13" width="14.89453125" style="327" bestFit="1" customWidth="1"/>
    <col min="14" max="14" width="15.5234375" style="327" customWidth="1"/>
    <col min="15" max="15" width="14.1015625" style="327" customWidth="1"/>
    <col min="16" max="16" width="13.89453125" style="181" customWidth="1"/>
    <col min="17" max="260" width="11.41796875" style="181"/>
    <col min="261" max="261" width="15.68359375" style="181" customWidth="1"/>
    <col min="262" max="262" width="49.68359375" style="181" customWidth="1"/>
    <col min="263" max="263" width="15.68359375" style="181" customWidth="1"/>
    <col min="264" max="264" width="12.5234375" style="181" customWidth="1"/>
    <col min="265" max="265" width="14.89453125" style="181" customWidth="1"/>
    <col min="266" max="266" width="14.41796875" style="181" customWidth="1"/>
    <col min="267" max="267" width="13.20703125" style="181" customWidth="1"/>
    <col min="268" max="268" width="12.89453125" style="181" bestFit="1" customWidth="1"/>
    <col min="269" max="269" width="14.89453125" style="181" bestFit="1" customWidth="1"/>
    <col min="270" max="270" width="15.5234375" style="181" customWidth="1"/>
    <col min="271" max="516" width="11.41796875" style="181"/>
    <col min="517" max="517" width="15.68359375" style="181" customWidth="1"/>
    <col min="518" max="518" width="49.68359375" style="181" customWidth="1"/>
    <col min="519" max="519" width="15.68359375" style="181" customWidth="1"/>
    <col min="520" max="520" width="12.5234375" style="181" customWidth="1"/>
    <col min="521" max="521" width="14.89453125" style="181" customWidth="1"/>
    <col min="522" max="522" width="14.41796875" style="181" customWidth="1"/>
    <col min="523" max="523" width="13.20703125" style="181" customWidth="1"/>
    <col min="524" max="524" width="12.89453125" style="181" bestFit="1" customWidth="1"/>
    <col min="525" max="525" width="14.89453125" style="181" bestFit="1" customWidth="1"/>
    <col min="526" max="526" width="15.5234375" style="181" customWidth="1"/>
    <col min="527" max="772" width="11.41796875" style="181"/>
    <col min="773" max="773" width="15.68359375" style="181" customWidth="1"/>
    <col min="774" max="774" width="49.68359375" style="181" customWidth="1"/>
    <col min="775" max="775" width="15.68359375" style="181" customWidth="1"/>
    <col min="776" max="776" width="12.5234375" style="181" customWidth="1"/>
    <col min="777" max="777" width="14.89453125" style="181" customWidth="1"/>
    <col min="778" max="778" width="14.41796875" style="181" customWidth="1"/>
    <col min="779" max="779" width="13.20703125" style="181" customWidth="1"/>
    <col min="780" max="780" width="12.89453125" style="181" bestFit="1" customWidth="1"/>
    <col min="781" max="781" width="14.89453125" style="181" bestFit="1" customWidth="1"/>
    <col min="782" max="782" width="15.5234375" style="181" customWidth="1"/>
    <col min="783" max="1028" width="11.41796875" style="181"/>
    <col min="1029" max="1029" width="15.68359375" style="181" customWidth="1"/>
    <col min="1030" max="1030" width="49.68359375" style="181" customWidth="1"/>
    <col min="1031" max="1031" width="15.68359375" style="181" customWidth="1"/>
    <col min="1032" max="1032" width="12.5234375" style="181" customWidth="1"/>
    <col min="1033" max="1033" width="14.89453125" style="181" customWidth="1"/>
    <col min="1034" max="1034" width="14.41796875" style="181" customWidth="1"/>
    <col min="1035" max="1035" width="13.20703125" style="181" customWidth="1"/>
    <col min="1036" max="1036" width="12.89453125" style="181" bestFit="1" customWidth="1"/>
    <col min="1037" max="1037" width="14.89453125" style="181" bestFit="1" customWidth="1"/>
    <col min="1038" max="1038" width="15.5234375" style="181" customWidth="1"/>
    <col min="1039" max="1284" width="11.41796875" style="181"/>
    <col min="1285" max="1285" width="15.68359375" style="181" customWidth="1"/>
    <col min="1286" max="1286" width="49.68359375" style="181" customWidth="1"/>
    <col min="1287" max="1287" width="15.68359375" style="181" customWidth="1"/>
    <col min="1288" max="1288" width="12.5234375" style="181" customWidth="1"/>
    <col min="1289" max="1289" width="14.89453125" style="181" customWidth="1"/>
    <col min="1290" max="1290" width="14.41796875" style="181" customWidth="1"/>
    <col min="1291" max="1291" width="13.20703125" style="181" customWidth="1"/>
    <col min="1292" max="1292" width="12.89453125" style="181" bestFit="1" customWidth="1"/>
    <col min="1293" max="1293" width="14.89453125" style="181" bestFit="1" customWidth="1"/>
    <col min="1294" max="1294" width="15.5234375" style="181" customWidth="1"/>
    <col min="1295" max="1540" width="11.41796875" style="181"/>
    <col min="1541" max="1541" width="15.68359375" style="181" customWidth="1"/>
    <col min="1542" max="1542" width="49.68359375" style="181" customWidth="1"/>
    <col min="1543" max="1543" width="15.68359375" style="181" customWidth="1"/>
    <col min="1544" max="1544" width="12.5234375" style="181" customWidth="1"/>
    <col min="1545" max="1545" width="14.89453125" style="181" customWidth="1"/>
    <col min="1546" max="1546" width="14.41796875" style="181" customWidth="1"/>
    <col min="1547" max="1547" width="13.20703125" style="181" customWidth="1"/>
    <col min="1548" max="1548" width="12.89453125" style="181" bestFit="1" customWidth="1"/>
    <col min="1549" max="1549" width="14.89453125" style="181" bestFit="1" customWidth="1"/>
    <col min="1550" max="1550" width="15.5234375" style="181" customWidth="1"/>
    <col min="1551" max="1796" width="11.41796875" style="181"/>
    <col min="1797" max="1797" width="15.68359375" style="181" customWidth="1"/>
    <col min="1798" max="1798" width="49.68359375" style="181" customWidth="1"/>
    <col min="1799" max="1799" width="15.68359375" style="181" customWidth="1"/>
    <col min="1800" max="1800" width="12.5234375" style="181" customWidth="1"/>
    <col min="1801" max="1801" width="14.89453125" style="181" customWidth="1"/>
    <col min="1802" max="1802" width="14.41796875" style="181" customWidth="1"/>
    <col min="1803" max="1803" width="13.20703125" style="181" customWidth="1"/>
    <col min="1804" max="1804" width="12.89453125" style="181" bestFit="1" customWidth="1"/>
    <col min="1805" max="1805" width="14.89453125" style="181" bestFit="1" customWidth="1"/>
    <col min="1806" max="1806" width="15.5234375" style="181" customWidth="1"/>
    <col min="1807" max="2052" width="11.41796875" style="181"/>
    <col min="2053" max="2053" width="15.68359375" style="181" customWidth="1"/>
    <col min="2054" max="2054" width="49.68359375" style="181" customWidth="1"/>
    <col min="2055" max="2055" width="15.68359375" style="181" customWidth="1"/>
    <col min="2056" max="2056" width="12.5234375" style="181" customWidth="1"/>
    <col min="2057" max="2057" width="14.89453125" style="181" customWidth="1"/>
    <col min="2058" max="2058" width="14.41796875" style="181" customWidth="1"/>
    <col min="2059" max="2059" width="13.20703125" style="181" customWidth="1"/>
    <col min="2060" max="2060" width="12.89453125" style="181" bestFit="1" customWidth="1"/>
    <col min="2061" max="2061" width="14.89453125" style="181" bestFit="1" customWidth="1"/>
    <col min="2062" max="2062" width="15.5234375" style="181" customWidth="1"/>
    <col min="2063" max="2308" width="11.41796875" style="181"/>
    <col min="2309" max="2309" width="15.68359375" style="181" customWidth="1"/>
    <col min="2310" max="2310" width="49.68359375" style="181" customWidth="1"/>
    <col min="2311" max="2311" width="15.68359375" style="181" customWidth="1"/>
    <col min="2312" max="2312" width="12.5234375" style="181" customWidth="1"/>
    <col min="2313" max="2313" width="14.89453125" style="181" customWidth="1"/>
    <col min="2314" max="2314" width="14.41796875" style="181" customWidth="1"/>
    <col min="2315" max="2315" width="13.20703125" style="181" customWidth="1"/>
    <col min="2316" max="2316" width="12.89453125" style="181" bestFit="1" customWidth="1"/>
    <col min="2317" max="2317" width="14.89453125" style="181" bestFit="1" customWidth="1"/>
    <col min="2318" max="2318" width="15.5234375" style="181" customWidth="1"/>
    <col min="2319" max="2564" width="11.41796875" style="181"/>
    <col min="2565" max="2565" width="15.68359375" style="181" customWidth="1"/>
    <col min="2566" max="2566" width="49.68359375" style="181" customWidth="1"/>
    <col min="2567" max="2567" width="15.68359375" style="181" customWidth="1"/>
    <col min="2568" max="2568" width="12.5234375" style="181" customWidth="1"/>
    <col min="2569" max="2569" width="14.89453125" style="181" customWidth="1"/>
    <col min="2570" max="2570" width="14.41796875" style="181" customWidth="1"/>
    <col min="2571" max="2571" width="13.20703125" style="181" customWidth="1"/>
    <col min="2572" max="2572" width="12.89453125" style="181" bestFit="1" customWidth="1"/>
    <col min="2573" max="2573" width="14.89453125" style="181" bestFit="1" customWidth="1"/>
    <col min="2574" max="2574" width="15.5234375" style="181" customWidth="1"/>
    <col min="2575" max="2820" width="11.41796875" style="181"/>
    <col min="2821" max="2821" width="15.68359375" style="181" customWidth="1"/>
    <col min="2822" max="2822" width="49.68359375" style="181" customWidth="1"/>
    <col min="2823" max="2823" width="15.68359375" style="181" customWidth="1"/>
    <col min="2824" max="2824" width="12.5234375" style="181" customWidth="1"/>
    <col min="2825" max="2825" width="14.89453125" style="181" customWidth="1"/>
    <col min="2826" max="2826" width="14.41796875" style="181" customWidth="1"/>
    <col min="2827" max="2827" width="13.20703125" style="181" customWidth="1"/>
    <col min="2828" max="2828" width="12.89453125" style="181" bestFit="1" customWidth="1"/>
    <col min="2829" max="2829" width="14.89453125" style="181" bestFit="1" customWidth="1"/>
    <col min="2830" max="2830" width="15.5234375" style="181" customWidth="1"/>
    <col min="2831" max="3076" width="11.41796875" style="181"/>
    <col min="3077" max="3077" width="15.68359375" style="181" customWidth="1"/>
    <col min="3078" max="3078" width="49.68359375" style="181" customWidth="1"/>
    <col min="3079" max="3079" width="15.68359375" style="181" customWidth="1"/>
    <col min="3080" max="3080" width="12.5234375" style="181" customWidth="1"/>
    <col min="3081" max="3081" width="14.89453125" style="181" customWidth="1"/>
    <col min="3082" max="3082" width="14.41796875" style="181" customWidth="1"/>
    <col min="3083" max="3083" width="13.20703125" style="181" customWidth="1"/>
    <col min="3084" max="3084" width="12.89453125" style="181" bestFit="1" customWidth="1"/>
    <col min="3085" max="3085" width="14.89453125" style="181" bestFit="1" customWidth="1"/>
    <col min="3086" max="3086" width="15.5234375" style="181" customWidth="1"/>
    <col min="3087" max="3332" width="11.41796875" style="181"/>
    <col min="3333" max="3333" width="15.68359375" style="181" customWidth="1"/>
    <col min="3334" max="3334" width="49.68359375" style="181" customWidth="1"/>
    <col min="3335" max="3335" width="15.68359375" style="181" customWidth="1"/>
    <col min="3336" max="3336" width="12.5234375" style="181" customWidth="1"/>
    <col min="3337" max="3337" width="14.89453125" style="181" customWidth="1"/>
    <col min="3338" max="3338" width="14.41796875" style="181" customWidth="1"/>
    <col min="3339" max="3339" width="13.20703125" style="181" customWidth="1"/>
    <col min="3340" max="3340" width="12.89453125" style="181" bestFit="1" customWidth="1"/>
    <col min="3341" max="3341" width="14.89453125" style="181" bestFit="1" customWidth="1"/>
    <col min="3342" max="3342" width="15.5234375" style="181" customWidth="1"/>
    <col min="3343" max="3588" width="11.41796875" style="181"/>
    <col min="3589" max="3589" width="15.68359375" style="181" customWidth="1"/>
    <col min="3590" max="3590" width="49.68359375" style="181" customWidth="1"/>
    <col min="3591" max="3591" width="15.68359375" style="181" customWidth="1"/>
    <col min="3592" max="3592" width="12.5234375" style="181" customWidth="1"/>
    <col min="3593" max="3593" width="14.89453125" style="181" customWidth="1"/>
    <col min="3594" max="3594" width="14.41796875" style="181" customWidth="1"/>
    <col min="3595" max="3595" width="13.20703125" style="181" customWidth="1"/>
    <col min="3596" max="3596" width="12.89453125" style="181" bestFit="1" customWidth="1"/>
    <col min="3597" max="3597" width="14.89453125" style="181" bestFit="1" customWidth="1"/>
    <col min="3598" max="3598" width="15.5234375" style="181" customWidth="1"/>
    <col min="3599" max="3844" width="11.41796875" style="181"/>
    <col min="3845" max="3845" width="15.68359375" style="181" customWidth="1"/>
    <col min="3846" max="3846" width="49.68359375" style="181" customWidth="1"/>
    <col min="3847" max="3847" width="15.68359375" style="181" customWidth="1"/>
    <col min="3848" max="3848" width="12.5234375" style="181" customWidth="1"/>
    <col min="3849" max="3849" width="14.89453125" style="181" customWidth="1"/>
    <col min="3850" max="3850" width="14.41796875" style="181" customWidth="1"/>
    <col min="3851" max="3851" width="13.20703125" style="181" customWidth="1"/>
    <col min="3852" max="3852" width="12.89453125" style="181" bestFit="1" customWidth="1"/>
    <col min="3853" max="3853" width="14.89453125" style="181" bestFit="1" customWidth="1"/>
    <col min="3854" max="3854" width="15.5234375" style="181" customWidth="1"/>
    <col min="3855" max="4100" width="11.41796875" style="181"/>
    <col min="4101" max="4101" width="15.68359375" style="181" customWidth="1"/>
    <col min="4102" max="4102" width="49.68359375" style="181" customWidth="1"/>
    <col min="4103" max="4103" width="15.68359375" style="181" customWidth="1"/>
    <col min="4104" max="4104" width="12.5234375" style="181" customWidth="1"/>
    <col min="4105" max="4105" width="14.89453125" style="181" customWidth="1"/>
    <col min="4106" max="4106" width="14.41796875" style="181" customWidth="1"/>
    <col min="4107" max="4107" width="13.20703125" style="181" customWidth="1"/>
    <col min="4108" max="4108" width="12.89453125" style="181" bestFit="1" customWidth="1"/>
    <col min="4109" max="4109" width="14.89453125" style="181" bestFit="1" customWidth="1"/>
    <col min="4110" max="4110" width="15.5234375" style="181" customWidth="1"/>
    <col min="4111" max="4356" width="11.41796875" style="181"/>
    <col min="4357" max="4357" width="15.68359375" style="181" customWidth="1"/>
    <col min="4358" max="4358" width="49.68359375" style="181" customWidth="1"/>
    <col min="4359" max="4359" width="15.68359375" style="181" customWidth="1"/>
    <col min="4360" max="4360" width="12.5234375" style="181" customWidth="1"/>
    <col min="4361" max="4361" width="14.89453125" style="181" customWidth="1"/>
    <col min="4362" max="4362" width="14.41796875" style="181" customWidth="1"/>
    <col min="4363" max="4363" width="13.20703125" style="181" customWidth="1"/>
    <col min="4364" max="4364" width="12.89453125" style="181" bestFit="1" customWidth="1"/>
    <col min="4365" max="4365" width="14.89453125" style="181" bestFit="1" customWidth="1"/>
    <col min="4366" max="4366" width="15.5234375" style="181" customWidth="1"/>
    <col min="4367" max="4612" width="11.41796875" style="181"/>
    <col min="4613" max="4613" width="15.68359375" style="181" customWidth="1"/>
    <col min="4614" max="4614" width="49.68359375" style="181" customWidth="1"/>
    <col min="4615" max="4615" width="15.68359375" style="181" customWidth="1"/>
    <col min="4616" max="4616" width="12.5234375" style="181" customWidth="1"/>
    <col min="4617" max="4617" width="14.89453125" style="181" customWidth="1"/>
    <col min="4618" max="4618" width="14.41796875" style="181" customWidth="1"/>
    <col min="4619" max="4619" width="13.20703125" style="181" customWidth="1"/>
    <col min="4620" max="4620" width="12.89453125" style="181" bestFit="1" customWidth="1"/>
    <col min="4621" max="4621" width="14.89453125" style="181" bestFit="1" customWidth="1"/>
    <col min="4622" max="4622" width="15.5234375" style="181" customWidth="1"/>
    <col min="4623" max="4868" width="11.41796875" style="181"/>
    <col min="4869" max="4869" width="15.68359375" style="181" customWidth="1"/>
    <col min="4870" max="4870" width="49.68359375" style="181" customWidth="1"/>
    <col min="4871" max="4871" width="15.68359375" style="181" customWidth="1"/>
    <col min="4872" max="4872" width="12.5234375" style="181" customWidth="1"/>
    <col min="4873" max="4873" width="14.89453125" style="181" customWidth="1"/>
    <col min="4874" max="4874" width="14.41796875" style="181" customWidth="1"/>
    <col min="4875" max="4875" width="13.20703125" style="181" customWidth="1"/>
    <col min="4876" max="4876" width="12.89453125" style="181" bestFit="1" customWidth="1"/>
    <col min="4877" max="4877" width="14.89453125" style="181" bestFit="1" customWidth="1"/>
    <col min="4878" max="4878" width="15.5234375" style="181" customWidth="1"/>
    <col min="4879" max="5124" width="11.41796875" style="181"/>
    <col min="5125" max="5125" width="15.68359375" style="181" customWidth="1"/>
    <col min="5126" max="5126" width="49.68359375" style="181" customWidth="1"/>
    <col min="5127" max="5127" width="15.68359375" style="181" customWidth="1"/>
    <col min="5128" max="5128" width="12.5234375" style="181" customWidth="1"/>
    <col min="5129" max="5129" width="14.89453125" style="181" customWidth="1"/>
    <col min="5130" max="5130" width="14.41796875" style="181" customWidth="1"/>
    <col min="5131" max="5131" width="13.20703125" style="181" customWidth="1"/>
    <col min="5132" max="5132" width="12.89453125" style="181" bestFit="1" customWidth="1"/>
    <col min="5133" max="5133" width="14.89453125" style="181" bestFit="1" customWidth="1"/>
    <col min="5134" max="5134" width="15.5234375" style="181" customWidth="1"/>
    <col min="5135" max="5380" width="11.41796875" style="181"/>
    <col min="5381" max="5381" width="15.68359375" style="181" customWidth="1"/>
    <col min="5382" max="5382" width="49.68359375" style="181" customWidth="1"/>
    <col min="5383" max="5383" width="15.68359375" style="181" customWidth="1"/>
    <col min="5384" max="5384" width="12.5234375" style="181" customWidth="1"/>
    <col min="5385" max="5385" width="14.89453125" style="181" customWidth="1"/>
    <col min="5386" max="5386" width="14.41796875" style="181" customWidth="1"/>
    <col min="5387" max="5387" width="13.20703125" style="181" customWidth="1"/>
    <col min="5388" max="5388" width="12.89453125" style="181" bestFit="1" customWidth="1"/>
    <col min="5389" max="5389" width="14.89453125" style="181" bestFit="1" customWidth="1"/>
    <col min="5390" max="5390" width="15.5234375" style="181" customWidth="1"/>
    <col min="5391" max="5636" width="11.41796875" style="181"/>
    <col min="5637" max="5637" width="15.68359375" style="181" customWidth="1"/>
    <col min="5638" max="5638" width="49.68359375" style="181" customWidth="1"/>
    <col min="5639" max="5639" width="15.68359375" style="181" customWidth="1"/>
    <col min="5640" max="5640" width="12.5234375" style="181" customWidth="1"/>
    <col min="5641" max="5641" width="14.89453125" style="181" customWidth="1"/>
    <col min="5642" max="5642" width="14.41796875" style="181" customWidth="1"/>
    <col min="5643" max="5643" width="13.20703125" style="181" customWidth="1"/>
    <col min="5644" max="5644" width="12.89453125" style="181" bestFit="1" customWidth="1"/>
    <col min="5645" max="5645" width="14.89453125" style="181" bestFit="1" customWidth="1"/>
    <col min="5646" max="5646" width="15.5234375" style="181" customWidth="1"/>
    <col min="5647" max="5892" width="11.41796875" style="181"/>
    <col min="5893" max="5893" width="15.68359375" style="181" customWidth="1"/>
    <col min="5894" max="5894" width="49.68359375" style="181" customWidth="1"/>
    <col min="5895" max="5895" width="15.68359375" style="181" customWidth="1"/>
    <col min="5896" max="5896" width="12.5234375" style="181" customWidth="1"/>
    <col min="5897" max="5897" width="14.89453125" style="181" customWidth="1"/>
    <col min="5898" max="5898" width="14.41796875" style="181" customWidth="1"/>
    <col min="5899" max="5899" width="13.20703125" style="181" customWidth="1"/>
    <col min="5900" max="5900" width="12.89453125" style="181" bestFit="1" customWidth="1"/>
    <col min="5901" max="5901" width="14.89453125" style="181" bestFit="1" customWidth="1"/>
    <col min="5902" max="5902" width="15.5234375" style="181" customWidth="1"/>
    <col min="5903" max="6148" width="11.41796875" style="181"/>
    <col min="6149" max="6149" width="15.68359375" style="181" customWidth="1"/>
    <col min="6150" max="6150" width="49.68359375" style="181" customWidth="1"/>
    <col min="6151" max="6151" width="15.68359375" style="181" customWidth="1"/>
    <col min="6152" max="6152" width="12.5234375" style="181" customWidth="1"/>
    <col min="6153" max="6153" width="14.89453125" style="181" customWidth="1"/>
    <col min="6154" max="6154" width="14.41796875" style="181" customWidth="1"/>
    <col min="6155" max="6155" width="13.20703125" style="181" customWidth="1"/>
    <col min="6156" max="6156" width="12.89453125" style="181" bestFit="1" customWidth="1"/>
    <col min="6157" max="6157" width="14.89453125" style="181" bestFit="1" customWidth="1"/>
    <col min="6158" max="6158" width="15.5234375" style="181" customWidth="1"/>
    <col min="6159" max="6404" width="11.41796875" style="181"/>
    <col min="6405" max="6405" width="15.68359375" style="181" customWidth="1"/>
    <col min="6406" max="6406" width="49.68359375" style="181" customWidth="1"/>
    <col min="6407" max="6407" width="15.68359375" style="181" customWidth="1"/>
    <col min="6408" max="6408" width="12.5234375" style="181" customWidth="1"/>
    <col min="6409" max="6409" width="14.89453125" style="181" customWidth="1"/>
    <col min="6410" max="6410" width="14.41796875" style="181" customWidth="1"/>
    <col min="6411" max="6411" width="13.20703125" style="181" customWidth="1"/>
    <col min="6412" max="6412" width="12.89453125" style="181" bestFit="1" customWidth="1"/>
    <col min="6413" max="6413" width="14.89453125" style="181" bestFit="1" customWidth="1"/>
    <col min="6414" max="6414" width="15.5234375" style="181" customWidth="1"/>
    <col min="6415" max="6660" width="11.41796875" style="181"/>
    <col min="6661" max="6661" width="15.68359375" style="181" customWidth="1"/>
    <col min="6662" max="6662" width="49.68359375" style="181" customWidth="1"/>
    <col min="6663" max="6663" width="15.68359375" style="181" customWidth="1"/>
    <col min="6664" max="6664" width="12.5234375" style="181" customWidth="1"/>
    <col min="6665" max="6665" width="14.89453125" style="181" customWidth="1"/>
    <col min="6666" max="6666" width="14.41796875" style="181" customWidth="1"/>
    <col min="6667" max="6667" width="13.20703125" style="181" customWidth="1"/>
    <col min="6668" max="6668" width="12.89453125" style="181" bestFit="1" customWidth="1"/>
    <col min="6669" max="6669" width="14.89453125" style="181" bestFit="1" customWidth="1"/>
    <col min="6670" max="6670" width="15.5234375" style="181" customWidth="1"/>
    <col min="6671" max="6916" width="11.41796875" style="181"/>
    <col min="6917" max="6917" width="15.68359375" style="181" customWidth="1"/>
    <col min="6918" max="6918" width="49.68359375" style="181" customWidth="1"/>
    <col min="6919" max="6919" width="15.68359375" style="181" customWidth="1"/>
    <col min="6920" max="6920" width="12.5234375" style="181" customWidth="1"/>
    <col min="6921" max="6921" width="14.89453125" style="181" customWidth="1"/>
    <col min="6922" max="6922" width="14.41796875" style="181" customWidth="1"/>
    <col min="6923" max="6923" width="13.20703125" style="181" customWidth="1"/>
    <col min="6924" max="6924" width="12.89453125" style="181" bestFit="1" customWidth="1"/>
    <col min="6925" max="6925" width="14.89453125" style="181" bestFit="1" customWidth="1"/>
    <col min="6926" max="6926" width="15.5234375" style="181" customWidth="1"/>
    <col min="6927" max="7172" width="11.41796875" style="181"/>
    <col min="7173" max="7173" width="15.68359375" style="181" customWidth="1"/>
    <col min="7174" max="7174" width="49.68359375" style="181" customWidth="1"/>
    <col min="7175" max="7175" width="15.68359375" style="181" customWidth="1"/>
    <col min="7176" max="7176" width="12.5234375" style="181" customWidth="1"/>
    <col min="7177" max="7177" width="14.89453125" style="181" customWidth="1"/>
    <col min="7178" max="7178" width="14.41796875" style="181" customWidth="1"/>
    <col min="7179" max="7179" width="13.20703125" style="181" customWidth="1"/>
    <col min="7180" max="7180" width="12.89453125" style="181" bestFit="1" customWidth="1"/>
    <col min="7181" max="7181" width="14.89453125" style="181" bestFit="1" customWidth="1"/>
    <col min="7182" max="7182" width="15.5234375" style="181" customWidth="1"/>
    <col min="7183" max="7428" width="11.41796875" style="181"/>
    <col min="7429" max="7429" width="15.68359375" style="181" customWidth="1"/>
    <col min="7430" max="7430" width="49.68359375" style="181" customWidth="1"/>
    <col min="7431" max="7431" width="15.68359375" style="181" customWidth="1"/>
    <col min="7432" max="7432" width="12.5234375" style="181" customWidth="1"/>
    <col min="7433" max="7433" width="14.89453125" style="181" customWidth="1"/>
    <col min="7434" max="7434" width="14.41796875" style="181" customWidth="1"/>
    <col min="7435" max="7435" width="13.20703125" style="181" customWidth="1"/>
    <col min="7436" max="7436" width="12.89453125" style="181" bestFit="1" customWidth="1"/>
    <col min="7437" max="7437" width="14.89453125" style="181" bestFit="1" customWidth="1"/>
    <col min="7438" max="7438" width="15.5234375" style="181" customWidth="1"/>
    <col min="7439" max="7684" width="11.41796875" style="181"/>
    <col min="7685" max="7685" width="15.68359375" style="181" customWidth="1"/>
    <col min="7686" max="7686" width="49.68359375" style="181" customWidth="1"/>
    <col min="7687" max="7687" width="15.68359375" style="181" customWidth="1"/>
    <col min="7688" max="7688" width="12.5234375" style="181" customWidth="1"/>
    <col min="7689" max="7689" width="14.89453125" style="181" customWidth="1"/>
    <col min="7690" max="7690" width="14.41796875" style="181" customWidth="1"/>
    <col min="7691" max="7691" width="13.20703125" style="181" customWidth="1"/>
    <col min="7692" max="7692" width="12.89453125" style="181" bestFit="1" customWidth="1"/>
    <col min="7693" max="7693" width="14.89453125" style="181" bestFit="1" customWidth="1"/>
    <col min="7694" max="7694" width="15.5234375" style="181" customWidth="1"/>
    <col min="7695" max="7940" width="11.41796875" style="181"/>
    <col min="7941" max="7941" width="15.68359375" style="181" customWidth="1"/>
    <col min="7942" max="7942" width="49.68359375" style="181" customWidth="1"/>
    <col min="7943" max="7943" width="15.68359375" style="181" customWidth="1"/>
    <col min="7944" max="7944" width="12.5234375" style="181" customWidth="1"/>
    <col min="7945" max="7945" width="14.89453125" style="181" customWidth="1"/>
    <col min="7946" max="7946" width="14.41796875" style="181" customWidth="1"/>
    <col min="7947" max="7947" width="13.20703125" style="181" customWidth="1"/>
    <col min="7948" max="7948" width="12.89453125" style="181" bestFit="1" customWidth="1"/>
    <col min="7949" max="7949" width="14.89453125" style="181" bestFit="1" customWidth="1"/>
    <col min="7950" max="7950" width="15.5234375" style="181" customWidth="1"/>
    <col min="7951" max="8196" width="11.41796875" style="181"/>
    <col min="8197" max="8197" width="15.68359375" style="181" customWidth="1"/>
    <col min="8198" max="8198" width="49.68359375" style="181" customWidth="1"/>
    <col min="8199" max="8199" width="15.68359375" style="181" customWidth="1"/>
    <col min="8200" max="8200" width="12.5234375" style="181" customWidth="1"/>
    <col min="8201" max="8201" width="14.89453125" style="181" customWidth="1"/>
    <col min="8202" max="8202" width="14.41796875" style="181" customWidth="1"/>
    <col min="8203" max="8203" width="13.20703125" style="181" customWidth="1"/>
    <col min="8204" max="8204" width="12.89453125" style="181" bestFit="1" customWidth="1"/>
    <col min="8205" max="8205" width="14.89453125" style="181" bestFit="1" customWidth="1"/>
    <col min="8206" max="8206" width="15.5234375" style="181" customWidth="1"/>
    <col min="8207" max="8452" width="11.41796875" style="181"/>
    <col min="8453" max="8453" width="15.68359375" style="181" customWidth="1"/>
    <col min="8454" max="8454" width="49.68359375" style="181" customWidth="1"/>
    <col min="8455" max="8455" width="15.68359375" style="181" customWidth="1"/>
    <col min="8456" max="8456" width="12.5234375" style="181" customWidth="1"/>
    <col min="8457" max="8457" width="14.89453125" style="181" customWidth="1"/>
    <col min="8458" max="8458" width="14.41796875" style="181" customWidth="1"/>
    <col min="8459" max="8459" width="13.20703125" style="181" customWidth="1"/>
    <col min="8460" max="8460" width="12.89453125" style="181" bestFit="1" customWidth="1"/>
    <col min="8461" max="8461" width="14.89453125" style="181" bestFit="1" customWidth="1"/>
    <col min="8462" max="8462" width="15.5234375" style="181" customWidth="1"/>
    <col min="8463" max="8708" width="11.41796875" style="181"/>
    <col min="8709" max="8709" width="15.68359375" style="181" customWidth="1"/>
    <col min="8710" max="8710" width="49.68359375" style="181" customWidth="1"/>
    <col min="8711" max="8711" width="15.68359375" style="181" customWidth="1"/>
    <col min="8712" max="8712" width="12.5234375" style="181" customWidth="1"/>
    <col min="8713" max="8713" width="14.89453125" style="181" customWidth="1"/>
    <col min="8714" max="8714" width="14.41796875" style="181" customWidth="1"/>
    <col min="8715" max="8715" width="13.20703125" style="181" customWidth="1"/>
    <col min="8716" max="8716" width="12.89453125" style="181" bestFit="1" customWidth="1"/>
    <col min="8717" max="8717" width="14.89453125" style="181" bestFit="1" customWidth="1"/>
    <col min="8718" max="8718" width="15.5234375" style="181" customWidth="1"/>
    <col min="8719" max="8964" width="11.41796875" style="181"/>
    <col min="8965" max="8965" width="15.68359375" style="181" customWidth="1"/>
    <col min="8966" max="8966" width="49.68359375" style="181" customWidth="1"/>
    <col min="8967" max="8967" width="15.68359375" style="181" customWidth="1"/>
    <col min="8968" max="8968" width="12.5234375" style="181" customWidth="1"/>
    <col min="8969" max="8969" width="14.89453125" style="181" customWidth="1"/>
    <col min="8970" max="8970" width="14.41796875" style="181" customWidth="1"/>
    <col min="8971" max="8971" width="13.20703125" style="181" customWidth="1"/>
    <col min="8972" max="8972" width="12.89453125" style="181" bestFit="1" customWidth="1"/>
    <col min="8973" max="8973" width="14.89453125" style="181" bestFit="1" customWidth="1"/>
    <col min="8974" max="8974" width="15.5234375" style="181" customWidth="1"/>
    <col min="8975" max="9220" width="11.41796875" style="181"/>
    <col min="9221" max="9221" width="15.68359375" style="181" customWidth="1"/>
    <col min="9222" max="9222" width="49.68359375" style="181" customWidth="1"/>
    <col min="9223" max="9223" width="15.68359375" style="181" customWidth="1"/>
    <col min="9224" max="9224" width="12.5234375" style="181" customWidth="1"/>
    <col min="9225" max="9225" width="14.89453125" style="181" customWidth="1"/>
    <col min="9226" max="9226" width="14.41796875" style="181" customWidth="1"/>
    <col min="9227" max="9227" width="13.20703125" style="181" customWidth="1"/>
    <col min="9228" max="9228" width="12.89453125" style="181" bestFit="1" customWidth="1"/>
    <col min="9229" max="9229" width="14.89453125" style="181" bestFit="1" customWidth="1"/>
    <col min="9230" max="9230" width="15.5234375" style="181" customWidth="1"/>
    <col min="9231" max="9476" width="11.41796875" style="181"/>
    <col min="9477" max="9477" width="15.68359375" style="181" customWidth="1"/>
    <col min="9478" max="9478" width="49.68359375" style="181" customWidth="1"/>
    <col min="9479" max="9479" width="15.68359375" style="181" customWidth="1"/>
    <col min="9480" max="9480" width="12.5234375" style="181" customWidth="1"/>
    <col min="9481" max="9481" width="14.89453125" style="181" customWidth="1"/>
    <col min="9482" max="9482" width="14.41796875" style="181" customWidth="1"/>
    <col min="9483" max="9483" width="13.20703125" style="181" customWidth="1"/>
    <col min="9484" max="9484" width="12.89453125" style="181" bestFit="1" customWidth="1"/>
    <col min="9485" max="9485" width="14.89453125" style="181" bestFit="1" customWidth="1"/>
    <col min="9486" max="9486" width="15.5234375" style="181" customWidth="1"/>
    <col min="9487" max="9732" width="11.41796875" style="181"/>
    <col min="9733" max="9733" width="15.68359375" style="181" customWidth="1"/>
    <col min="9734" max="9734" width="49.68359375" style="181" customWidth="1"/>
    <col min="9735" max="9735" width="15.68359375" style="181" customWidth="1"/>
    <col min="9736" max="9736" width="12.5234375" style="181" customWidth="1"/>
    <col min="9737" max="9737" width="14.89453125" style="181" customWidth="1"/>
    <col min="9738" max="9738" width="14.41796875" style="181" customWidth="1"/>
    <col min="9739" max="9739" width="13.20703125" style="181" customWidth="1"/>
    <col min="9740" max="9740" width="12.89453125" style="181" bestFit="1" customWidth="1"/>
    <col min="9741" max="9741" width="14.89453125" style="181" bestFit="1" customWidth="1"/>
    <col min="9742" max="9742" width="15.5234375" style="181" customWidth="1"/>
    <col min="9743" max="9988" width="11.41796875" style="181"/>
    <col min="9989" max="9989" width="15.68359375" style="181" customWidth="1"/>
    <col min="9990" max="9990" width="49.68359375" style="181" customWidth="1"/>
    <col min="9991" max="9991" width="15.68359375" style="181" customWidth="1"/>
    <col min="9992" max="9992" width="12.5234375" style="181" customWidth="1"/>
    <col min="9993" max="9993" width="14.89453125" style="181" customWidth="1"/>
    <col min="9994" max="9994" width="14.41796875" style="181" customWidth="1"/>
    <col min="9995" max="9995" width="13.20703125" style="181" customWidth="1"/>
    <col min="9996" max="9996" width="12.89453125" style="181" bestFit="1" customWidth="1"/>
    <col min="9997" max="9997" width="14.89453125" style="181" bestFit="1" customWidth="1"/>
    <col min="9998" max="9998" width="15.5234375" style="181" customWidth="1"/>
    <col min="9999" max="10244" width="11.41796875" style="181"/>
    <col min="10245" max="10245" width="15.68359375" style="181" customWidth="1"/>
    <col min="10246" max="10246" width="49.68359375" style="181" customWidth="1"/>
    <col min="10247" max="10247" width="15.68359375" style="181" customWidth="1"/>
    <col min="10248" max="10248" width="12.5234375" style="181" customWidth="1"/>
    <col min="10249" max="10249" width="14.89453125" style="181" customWidth="1"/>
    <col min="10250" max="10250" width="14.41796875" style="181" customWidth="1"/>
    <col min="10251" max="10251" width="13.20703125" style="181" customWidth="1"/>
    <col min="10252" max="10252" width="12.89453125" style="181" bestFit="1" customWidth="1"/>
    <col min="10253" max="10253" width="14.89453125" style="181" bestFit="1" customWidth="1"/>
    <col min="10254" max="10254" width="15.5234375" style="181" customWidth="1"/>
    <col min="10255" max="10500" width="11.41796875" style="181"/>
    <col min="10501" max="10501" width="15.68359375" style="181" customWidth="1"/>
    <col min="10502" max="10502" width="49.68359375" style="181" customWidth="1"/>
    <col min="10503" max="10503" width="15.68359375" style="181" customWidth="1"/>
    <col min="10504" max="10504" width="12.5234375" style="181" customWidth="1"/>
    <col min="10505" max="10505" width="14.89453125" style="181" customWidth="1"/>
    <col min="10506" max="10506" width="14.41796875" style="181" customWidth="1"/>
    <col min="10507" max="10507" width="13.20703125" style="181" customWidth="1"/>
    <col min="10508" max="10508" width="12.89453125" style="181" bestFit="1" customWidth="1"/>
    <col min="10509" max="10509" width="14.89453125" style="181" bestFit="1" customWidth="1"/>
    <col min="10510" max="10510" width="15.5234375" style="181" customWidth="1"/>
    <col min="10511" max="10756" width="11.41796875" style="181"/>
    <col min="10757" max="10757" width="15.68359375" style="181" customWidth="1"/>
    <col min="10758" max="10758" width="49.68359375" style="181" customWidth="1"/>
    <col min="10759" max="10759" width="15.68359375" style="181" customWidth="1"/>
    <col min="10760" max="10760" width="12.5234375" style="181" customWidth="1"/>
    <col min="10761" max="10761" width="14.89453125" style="181" customWidth="1"/>
    <col min="10762" max="10762" width="14.41796875" style="181" customWidth="1"/>
    <col min="10763" max="10763" width="13.20703125" style="181" customWidth="1"/>
    <col min="10764" max="10764" width="12.89453125" style="181" bestFit="1" customWidth="1"/>
    <col min="10765" max="10765" width="14.89453125" style="181" bestFit="1" customWidth="1"/>
    <col min="10766" max="10766" width="15.5234375" style="181" customWidth="1"/>
    <col min="10767" max="11012" width="11.41796875" style="181"/>
    <col min="11013" max="11013" width="15.68359375" style="181" customWidth="1"/>
    <col min="11014" max="11014" width="49.68359375" style="181" customWidth="1"/>
    <col min="11015" max="11015" width="15.68359375" style="181" customWidth="1"/>
    <col min="11016" max="11016" width="12.5234375" style="181" customWidth="1"/>
    <col min="11017" max="11017" width="14.89453125" style="181" customWidth="1"/>
    <col min="11018" max="11018" width="14.41796875" style="181" customWidth="1"/>
    <col min="11019" max="11019" width="13.20703125" style="181" customWidth="1"/>
    <col min="11020" max="11020" width="12.89453125" style="181" bestFit="1" customWidth="1"/>
    <col min="11021" max="11021" width="14.89453125" style="181" bestFit="1" customWidth="1"/>
    <col min="11022" max="11022" width="15.5234375" style="181" customWidth="1"/>
    <col min="11023" max="11268" width="11.41796875" style="181"/>
    <col min="11269" max="11269" width="15.68359375" style="181" customWidth="1"/>
    <col min="11270" max="11270" width="49.68359375" style="181" customWidth="1"/>
    <col min="11271" max="11271" width="15.68359375" style="181" customWidth="1"/>
    <col min="11272" max="11272" width="12.5234375" style="181" customWidth="1"/>
    <col min="11273" max="11273" width="14.89453125" style="181" customWidth="1"/>
    <col min="11274" max="11274" width="14.41796875" style="181" customWidth="1"/>
    <col min="11275" max="11275" width="13.20703125" style="181" customWidth="1"/>
    <col min="11276" max="11276" width="12.89453125" style="181" bestFit="1" customWidth="1"/>
    <col min="11277" max="11277" width="14.89453125" style="181" bestFit="1" customWidth="1"/>
    <col min="11278" max="11278" width="15.5234375" style="181" customWidth="1"/>
    <col min="11279" max="11524" width="11.41796875" style="181"/>
    <col min="11525" max="11525" width="15.68359375" style="181" customWidth="1"/>
    <col min="11526" max="11526" width="49.68359375" style="181" customWidth="1"/>
    <col min="11527" max="11527" width="15.68359375" style="181" customWidth="1"/>
    <col min="11528" max="11528" width="12.5234375" style="181" customWidth="1"/>
    <col min="11529" max="11529" width="14.89453125" style="181" customWidth="1"/>
    <col min="11530" max="11530" width="14.41796875" style="181" customWidth="1"/>
    <col min="11531" max="11531" width="13.20703125" style="181" customWidth="1"/>
    <col min="11532" max="11532" width="12.89453125" style="181" bestFit="1" customWidth="1"/>
    <col min="11533" max="11533" width="14.89453125" style="181" bestFit="1" customWidth="1"/>
    <col min="11534" max="11534" width="15.5234375" style="181" customWidth="1"/>
    <col min="11535" max="11780" width="11.41796875" style="181"/>
    <col min="11781" max="11781" width="15.68359375" style="181" customWidth="1"/>
    <col min="11782" max="11782" width="49.68359375" style="181" customWidth="1"/>
    <col min="11783" max="11783" width="15.68359375" style="181" customWidth="1"/>
    <col min="11784" max="11784" width="12.5234375" style="181" customWidth="1"/>
    <col min="11785" max="11785" width="14.89453125" style="181" customWidth="1"/>
    <col min="11786" max="11786" width="14.41796875" style="181" customWidth="1"/>
    <col min="11787" max="11787" width="13.20703125" style="181" customWidth="1"/>
    <col min="11788" max="11788" width="12.89453125" style="181" bestFit="1" customWidth="1"/>
    <col min="11789" max="11789" width="14.89453125" style="181" bestFit="1" customWidth="1"/>
    <col min="11790" max="11790" width="15.5234375" style="181" customWidth="1"/>
    <col min="11791" max="12036" width="11.41796875" style="181"/>
    <col min="12037" max="12037" width="15.68359375" style="181" customWidth="1"/>
    <col min="12038" max="12038" width="49.68359375" style="181" customWidth="1"/>
    <col min="12039" max="12039" width="15.68359375" style="181" customWidth="1"/>
    <col min="12040" max="12040" width="12.5234375" style="181" customWidth="1"/>
    <col min="12041" max="12041" width="14.89453125" style="181" customWidth="1"/>
    <col min="12042" max="12042" width="14.41796875" style="181" customWidth="1"/>
    <col min="12043" max="12043" width="13.20703125" style="181" customWidth="1"/>
    <col min="12044" max="12044" width="12.89453125" style="181" bestFit="1" customWidth="1"/>
    <col min="12045" max="12045" width="14.89453125" style="181" bestFit="1" customWidth="1"/>
    <col min="12046" max="12046" width="15.5234375" style="181" customWidth="1"/>
    <col min="12047" max="12292" width="11.41796875" style="181"/>
    <col min="12293" max="12293" width="15.68359375" style="181" customWidth="1"/>
    <col min="12294" max="12294" width="49.68359375" style="181" customWidth="1"/>
    <col min="12295" max="12295" width="15.68359375" style="181" customWidth="1"/>
    <col min="12296" max="12296" width="12.5234375" style="181" customWidth="1"/>
    <col min="12297" max="12297" width="14.89453125" style="181" customWidth="1"/>
    <col min="12298" max="12298" width="14.41796875" style="181" customWidth="1"/>
    <col min="12299" max="12299" width="13.20703125" style="181" customWidth="1"/>
    <col min="12300" max="12300" width="12.89453125" style="181" bestFit="1" customWidth="1"/>
    <col min="12301" max="12301" width="14.89453125" style="181" bestFit="1" customWidth="1"/>
    <col min="12302" max="12302" width="15.5234375" style="181" customWidth="1"/>
    <col min="12303" max="12548" width="11.41796875" style="181"/>
    <col min="12549" max="12549" width="15.68359375" style="181" customWidth="1"/>
    <col min="12550" max="12550" width="49.68359375" style="181" customWidth="1"/>
    <col min="12551" max="12551" width="15.68359375" style="181" customWidth="1"/>
    <col min="12552" max="12552" width="12.5234375" style="181" customWidth="1"/>
    <col min="12553" max="12553" width="14.89453125" style="181" customWidth="1"/>
    <col min="12554" max="12554" width="14.41796875" style="181" customWidth="1"/>
    <col min="12555" max="12555" width="13.20703125" style="181" customWidth="1"/>
    <col min="12556" max="12556" width="12.89453125" style="181" bestFit="1" customWidth="1"/>
    <col min="12557" max="12557" width="14.89453125" style="181" bestFit="1" customWidth="1"/>
    <col min="12558" max="12558" width="15.5234375" style="181" customWidth="1"/>
    <col min="12559" max="12804" width="11.41796875" style="181"/>
    <col min="12805" max="12805" width="15.68359375" style="181" customWidth="1"/>
    <col min="12806" max="12806" width="49.68359375" style="181" customWidth="1"/>
    <col min="12807" max="12807" width="15.68359375" style="181" customWidth="1"/>
    <col min="12808" max="12808" width="12.5234375" style="181" customWidth="1"/>
    <col min="12809" max="12809" width="14.89453125" style="181" customWidth="1"/>
    <col min="12810" max="12810" width="14.41796875" style="181" customWidth="1"/>
    <col min="12811" max="12811" width="13.20703125" style="181" customWidth="1"/>
    <col min="12812" max="12812" width="12.89453125" style="181" bestFit="1" customWidth="1"/>
    <col min="12813" max="12813" width="14.89453125" style="181" bestFit="1" customWidth="1"/>
    <col min="12814" max="12814" width="15.5234375" style="181" customWidth="1"/>
    <col min="12815" max="13060" width="11.41796875" style="181"/>
    <col min="13061" max="13061" width="15.68359375" style="181" customWidth="1"/>
    <col min="13062" max="13062" width="49.68359375" style="181" customWidth="1"/>
    <col min="13063" max="13063" width="15.68359375" style="181" customWidth="1"/>
    <col min="13064" max="13064" width="12.5234375" style="181" customWidth="1"/>
    <col min="13065" max="13065" width="14.89453125" style="181" customWidth="1"/>
    <col min="13066" max="13066" width="14.41796875" style="181" customWidth="1"/>
    <col min="13067" max="13067" width="13.20703125" style="181" customWidth="1"/>
    <col min="13068" max="13068" width="12.89453125" style="181" bestFit="1" customWidth="1"/>
    <col min="13069" max="13069" width="14.89453125" style="181" bestFit="1" customWidth="1"/>
    <col min="13070" max="13070" width="15.5234375" style="181" customWidth="1"/>
    <col min="13071" max="13316" width="11.41796875" style="181"/>
    <col min="13317" max="13317" width="15.68359375" style="181" customWidth="1"/>
    <col min="13318" max="13318" width="49.68359375" style="181" customWidth="1"/>
    <col min="13319" max="13319" width="15.68359375" style="181" customWidth="1"/>
    <col min="13320" max="13320" width="12.5234375" style="181" customWidth="1"/>
    <col min="13321" max="13321" width="14.89453125" style="181" customWidth="1"/>
    <col min="13322" max="13322" width="14.41796875" style="181" customWidth="1"/>
    <col min="13323" max="13323" width="13.20703125" style="181" customWidth="1"/>
    <col min="13324" max="13324" width="12.89453125" style="181" bestFit="1" customWidth="1"/>
    <col min="13325" max="13325" width="14.89453125" style="181" bestFit="1" customWidth="1"/>
    <col min="13326" max="13326" width="15.5234375" style="181" customWidth="1"/>
    <col min="13327" max="13572" width="11.41796875" style="181"/>
    <col min="13573" max="13573" width="15.68359375" style="181" customWidth="1"/>
    <col min="13574" max="13574" width="49.68359375" style="181" customWidth="1"/>
    <col min="13575" max="13575" width="15.68359375" style="181" customWidth="1"/>
    <col min="13576" max="13576" width="12.5234375" style="181" customWidth="1"/>
    <col min="13577" max="13577" width="14.89453125" style="181" customWidth="1"/>
    <col min="13578" max="13578" width="14.41796875" style="181" customWidth="1"/>
    <col min="13579" max="13579" width="13.20703125" style="181" customWidth="1"/>
    <col min="13580" max="13580" width="12.89453125" style="181" bestFit="1" customWidth="1"/>
    <col min="13581" max="13581" width="14.89453125" style="181" bestFit="1" customWidth="1"/>
    <col min="13582" max="13582" width="15.5234375" style="181" customWidth="1"/>
    <col min="13583" max="13828" width="11.41796875" style="181"/>
    <col min="13829" max="13829" width="15.68359375" style="181" customWidth="1"/>
    <col min="13830" max="13830" width="49.68359375" style="181" customWidth="1"/>
    <col min="13831" max="13831" width="15.68359375" style="181" customWidth="1"/>
    <col min="13832" max="13832" width="12.5234375" style="181" customWidth="1"/>
    <col min="13833" max="13833" width="14.89453125" style="181" customWidth="1"/>
    <col min="13834" max="13834" width="14.41796875" style="181" customWidth="1"/>
    <col min="13835" max="13835" width="13.20703125" style="181" customWidth="1"/>
    <col min="13836" max="13836" width="12.89453125" style="181" bestFit="1" customWidth="1"/>
    <col min="13837" max="13837" width="14.89453125" style="181" bestFit="1" customWidth="1"/>
    <col min="13838" max="13838" width="15.5234375" style="181" customWidth="1"/>
    <col min="13839" max="14084" width="11.41796875" style="181"/>
    <col min="14085" max="14085" width="15.68359375" style="181" customWidth="1"/>
    <col min="14086" max="14086" width="49.68359375" style="181" customWidth="1"/>
    <col min="14087" max="14087" width="15.68359375" style="181" customWidth="1"/>
    <col min="14088" max="14088" width="12.5234375" style="181" customWidth="1"/>
    <col min="14089" max="14089" width="14.89453125" style="181" customWidth="1"/>
    <col min="14090" max="14090" width="14.41796875" style="181" customWidth="1"/>
    <col min="14091" max="14091" width="13.20703125" style="181" customWidth="1"/>
    <col min="14092" max="14092" width="12.89453125" style="181" bestFit="1" customWidth="1"/>
    <col min="14093" max="14093" width="14.89453125" style="181" bestFit="1" customWidth="1"/>
    <col min="14094" max="14094" width="15.5234375" style="181" customWidth="1"/>
    <col min="14095" max="14340" width="11.41796875" style="181"/>
    <col min="14341" max="14341" width="15.68359375" style="181" customWidth="1"/>
    <col min="14342" max="14342" width="49.68359375" style="181" customWidth="1"/>
    <col min="14343" max="14343" width="15.68359375" style="181" customWidth="1"/>
    <col min="14344" max="14344" width="12.5234375" style="181" customWidth="1"/>
    <col min="14345" max="14345" width="14.89453125" style="181" customWidth="1"/>
    <col min="14346" max="14346" width="14.41796875" style="181" customWidth="1"/>
    <col min="14347" max="14347" width="13.20703125" style="181" customWidth="1"/>
    <col min="14348" max="14348" width="12.89453125" style="181" bestFit="1" customWidth="1"/>
    <col min="14349" max="14349" width="14.89453125" style="181" bestFit="1" customWidth="1"/>
    <col min="14350" max="14350" width="15.5234375" style="181" customWidth="1"/>
    <col min="14351" max="14596" width="11.41796875" style="181"/>
    <col min="14597" max="14597" width="15.68359375" style="181" customWidth="1"/>
    <col min="14598" max="14598" width="49.68359375" style="181" customWidth="1"/>
    <col min="14599" max="14599" width="15.68359375" style="181" customWidth="1"/>
    <col min="14600" max="14600" width="12.5234375" style="181" customWidth="1"/>
    <col min="14601" max="14601" width="14.89453125" style="181" customWidth="1"/>
    <col min="14602" max="14602" width="14.41796875" style="181" customWidth="1"/>
    <col min="14603" max="14603" width="13.20703125" style="181" customWidth="1"/>
    <col min="14604" max="14604" width="12.89453125" style="181" bestFit="1" customWidth="1"/>
    <col min="14605" max="14605" width="14.89453125" style="181" bestFit="1" customWidth="1"/>
    <col min="14606" max="14606" width="15.5234375" style="181" customWidth="1"/>
    <col min="14607" max="14852" width="11.41796875" style="181"/>
    <col min="14853" max="14853" width="15.68359375" style="181" customWidth="1"/>
    <col min="14854" max="14854" width="49.68359375" style="181" customWidth="1"/>
    <col min="14855" max="14855" width="15.68359375" style="181" customWidth="1"/>
    <col min="14856" max="14856" width="12.5234375" style="181" customWidth="1"/>
    <col min="14857" max="14857" width="14.89453125" style="181" customWidth="1"/>
    <col min="14858" max="14858" width="14.41796875" style="181" customWidth="1"/>
    <col min="14859" max="14859" width="13.20703125" style="181" customWidth="1"/>
    <col min="14860" max="14860" width="12.89453125" style="181" bestFit="1" customWidth="1"/>
    <col min="14861" max="14861" width="14.89453125" style="181" bestFit="1" customWidth="1"/>
    <col min="14862" max="14862" width="15.5234375" style="181" customWidth="1"/>
    <col min="14863" max="15108" width="11.41796875" style="181"/>
    <col min="15109" max="15109" width="15.68359375" style="181" customWidth="1"/>
    <col min="15110" max="15110" width="49.68359375" style="181" customWidth="1"/>
    <col min="15111" max="15111" width="15.68359375" style="181" customWidth="1"/>
    <col min="15112" max="15112" width="12.5234375" style="181" customWidth="1"/>
    <col min="15113" max="15113" width="14.89453125" style="181" customWidth="1"/>
    <col min="15114" max="15114" width="14.41796875" style="181" customWidth="1"/>
    <col min="15115" max="15115" width="13.20703125" style="181" customWidth="1"/>
    <col min="15116" max="15116" width="12.89453125" style="181" bestFit="1" customWidth="1"/>
    <col min="15117" max="15117" width="14.89453125" style="181" bestFit="1" customWidth="1"/>
    <col min="15118" max="15118" width="15.5234375" style="181" customWidth="1"/>
    <col min="15119" max="15364" width="11.41796875" style="181"/>
    <col min="15365" max="15365" width="15.68359375" style="181" customWidth="1"/>
    <col min="15366" max="15366" width="49.68359375" style="181" customWidth="1"/>
    <col min="15367" max="15367" width="15.68359375" style="181" customWidth="1"/>
    <col min="15368" max="15368" width="12.5234375" style="181" customWidth="1"/>
    <col min="15369" max="15369" width="14.89453125" style="181" customWidth="1"/>
    <col min="15370" max="15370" width="14.41796875" style="181" customWidth="1"/>
    <col min="15371" max="15371" width="13.20703125" style="181" customWidth="1"/>
    <col min="15372" max="15372" width="12.89453125" style="181" bestFit="1" customWidth="1"/>
    <col min="15373" max="15373" width="14.89453125" style="181" bestFit="1" customWidth="1"/>
    <col min="15374" max="15374" width="15.5234375" style="181" customWidth="1"/>
    <col min="15375" max="15620" width="11.41796875" style="181"/>
    <col min="15621" max="15621" width="15.68359375" style="181" customWidth="1"/>
    <col min="15622" max="15622" width="49.68359375" style="181" customWidth="1"/>
    <col min="15623" max="15623" width="15.68359375" style="181" customWidth="1"/>
    <col min="15624" max="15624" width="12.5234375" style="181" customWidth="1"/>
    <col min="15625" max="15625" width="14.89453125" style="181" customWidth="1"/>
    <col min="15626" max="15626" width="14.41796875" style="181" customWidth="1"/>
    <col min="15627" max="15627" width="13.20703125" style="181" customWidth="1"/>
    <col min="15628" max="15628" width="12.89453125" style="181" bestFit="1" customWidth="1"/>
    <col min="15629" max="15629" width="14.89453125" style="181" bestFit="1" customWidth="1"/>
    <col min="15630" max="15630" width="15.5234375" style="181" customWidth="1"/>
    <col min="15631" max="15876" width="11.41796875" style="181"/>
    <col min="15877" max="15877" width="15.68359375" style="181" customWidth="1"/>
    <col min="15878" max="15878" width="49.68359375" style="181" customWidth="1"/>
    <col min="15879" max="15879" width="15.68359375" style="181" customWidth="1"/>
    <col min="15880" max="15880" width="12.5234375" style="181" customWidth="1"/>
    <col min="15881" max="15881" width="14.89453125" style="181" customWidth="1"/>
    <col min="15882" max="15882" width="14.41796875" style="181" customWidth="1"/>
    <col min="15883" max="15883" width="13.20703125" style="181" customWidth="1"/>
    <col min="15884" max="15884" width="12.89453125" style="181" bestFit="1" customWidth="1"/>
    <col min="15885" max="15885" width="14.89453125" style="181" bestFit="1" customWidth="1"/>
    <col min="15886" max="15886" width="15.5234375" style="181" customWidth="1"/>
    <col min="15887" max="16132" width="11.41796875" style="181"/>
    <col min="16133" max="16133" width="15.68359375" style="181" customWidth="1"/>
    <col min="16134" max="16134" width="49.68359375" style="181" customWidth="1"/>
    <col min="16135" max="16135" width="15.68359375" style="181" customWidth="1"/>
    <col min="16136" max="16136" width="12.5234375" style="181" customWidth="1"/>
    <col min="16137" max="16137" width="14.89453125" style="181" customWidth="1"/>
    <col min="16138" max="16138" width="14.41796875" style="181" customWidth="1"/>
    <col min="16139" max="16139" width="13.20703125" style="181" customWidth="1"/>
    <col min="16140" max="16140" width="12.89453125" style="181" bestFit="1" customWidth="1"/>
    <col min="16141" max="16141" width="14.89453125" style="181" bestFit="1" customWidth="1"/>
    <col min="16142" max="16142" width="15.5234375" style="181" customWidth="1"/>
    <col min="16143" max="16384" width="11.41796875" style="181"/>
  </cols>
  <sheetData>
    <row r="1" spans="1:20" ht="33.75" customHeight="1">
      <c r="A1" s="1179" t="s">
        <v>1129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799"/>
      <c r="M1" s="800"/>
      <c r="N1" s="325"/>
      <c r="O1" s="325"/>
      <c r="P1" s="324"/>
      <c r="Q1" s="324"/>
      <c r="R1" s="324"/>
      <c r="S1" s="324"/>
      <c r="T1" s="324"/>
    </row>
    <row r="2" spans="1:20">
      <c r="A2" s="1180" t="s">
        <v>1121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326"/>
      <c r="M2" s="325"/>
      <c r="N2" s="325"/>
      <c r="O2" s="325"/>
      <c r="P2" s="326"/>
      <c r="Q2" s="326"/>
      <c r="R2" s="326"/>
      <c r="S2" s="326"/>
      <c r="T2" s="326"/>
    </row>
    <row r="3" spans="1:20">
      <c r="A3" s="1180" t="str">
        <f>+'FLUJO DE EFECTIVO 2'!A5:J5</f>
        <v>DEL 1 DE ENERO AL 31 DE DICIEMBRE DE 2021</v>
      </c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326"/>
      <c r="M3" s="325"/>
      <c r="N3" s="325"/>
      <c r="O3" s="325"/>
      <c r="P3" s="326"/>
      <c r="Q3" s="326"/>
      <c r="R3" s="326"/>
      <c r="S3" s="326"/>
      <c r="T3" s="326"/>
    </row>
    <row r="4" spans="1:20">
      <c r="M4" s="784"/>
    </row>
    <row r="5" spans="1:20" ht="13.5" customHeight="1">
      <c r="A5" s="1181" t="s">
        <v>129</v>
      </c>
      <c r="B5" s="1182"/>
      <c r="C5" s="490" t="s">
        <v>570</v>
      </c>
      <c r="D5" s="491"/>
      <c r="E5" s="490" t="s">
        <v>571</v>
      </c>
      <c r="F5" s="491"/>
      <c r="G5" s="490" t="s">
        <v>572</v>
      </c>
      <c r="H5" s="491"/>
      <c r="I5" s="490" t="s">
        <v>570</v>
      </c>
      <c r="J5" s="491"/>
      <c r="K5" s="490" t="s">
        <v>573</v>
      </c>
      <c r="M5" s="784"/>
    </row>
    <row r="6" spans="1:20" ht="27.75" customHeight="1">
      <c r="A6" s="1183"/>
      <c r="B6" s="1184"/>
      <c r="C6" s="492" t="s">
        <v>694</v>
      </c>
      <c r="D6" s="493"/>
      <c r="E6" s="492" t="s">
        <v>695</v>
      </c>
      <c r="F6" s="493"/>
      <c r="G6" s="492" t="s">
        <v>696</v>
      </c>
      <c r="H6" s="493"/>
      <c r="I6" s="492" t="s">
        <v>697</v>
      </c>
      <c r="J6" s="493"/>
      <c r="K6" s="492" t="s">
        <v>698</v>
      </c>
      <c r="M6" s="785"/>
    </row>
    <row r="7" spans="1:20">
      <c r="A7" s="494">
        <v>1</v>
      </c>
      <c r="B7" s="495" t="s">
        <v>574</v>
      </c>
      <c r="C7" s="496"/>
      <c r="D7" s="328"/>
      <c r="E7" s="496"/>
      <c r="F7" s="328"/>
      <c r="G7" s="496"/>
      <c r="H7" s="328"/>
      <c r="I7" s="496"/>
      <c r="J7" s="328"/>
      <c r="K7" s="497"/>
      <c r="M7" s="784">
        <f>'FLUJO DE EFECTIVO 2'!H56</f>
        <v>203510.10999999056</v>
      </c>
    </row>
    <row r="8" spans="1:20">
      <c r="A8" s="498" t="s">
        <v>518</v>
      </c>
      <c r="B8" s="499" t="s">
        <v>20</v>
      </c>
      <c r="C8" s="328"/>
      <c r="D8" s="328"/>
      <c r="E8" s="328"/>
      <c r="F8" s="328"/>
      <c r="G8" s="328"/>
      <c r="H8" s="328"/>
      <c r="I8" s="328"/>
      <c r="J8" s="328"/>
      <c r="K8" s="329"/>
      <c r="M8" s="327">
        <f>I11-Balanza!C8</f>
        <v>203511.00000002375</v>
      </c>
    </row>
    <row r="9" spans="1:20">
      <c r="A9" s="498" t="s">
        <v>575</v>
      </c>
      <c r="B9" s="500" t="s">
        <v>763</v>
      </c>
      <c r="C9" s="1023">
        <f>SUM(C10:C12)</f>
        <v>1229609.6000000001</v>
      </c>
      <c r="D9" s="1024"/>
      <c r="E9" s="1023">
        <f>SUM(E10:E12)</f>
        <v>374817919</v>
      </c>
      <c r="F9" s="1024"/>
      <c r="G9" s="1023">
        <f>SUM(G10:G12)</f>
        <v>374614408</v>
      </c>
      <c r="H9" s="1024"/>
      <c r="I9" s="1023">
        <f>SUM(I10:I12)</f>
        <v>1433120.6000000238</v>
      </c>
      <c r="J9" s="1024"/>
      <c r="K9" s="1023">
        <f>SUM(K10:K12)</f>
        <v>203511.00000002375</v>
      </c>
    </row>
    <row r="10" spans="1:20">
      <c r="A10" s="501" t="s">
        <v>521</v>
      </c>
      <c r="B10" s="502" t="s">
        <v>18</v>
      </c>
      <c r="C10" s="1063">
        <v>0</v>
      </c>
      <c r="D10" s="1026"/>
      <c r="E10" s="1025">
        <f>ROUND(Balanza!G7,0)</f>
        <v>5000</v>
      </c>
      <c r="F10" s="1025"/>
      <c r="G10" s="1025">
        <f>ROUND(Balanza!H7,0)</f>
        <v>5000</v>
      </c>
      <c r="H10" s="1026"/>
      <c r="I10" s="1236">
        <f>+C10+E10-G10</f>
        <v>0</v>
      </c>
      <c r="J10" s="1237"/>
      <c r="K10" s="1236">
        <f>+I10-C10</f>
        <v>0</v>
      </c>
    </row>
    <row r="11" spans="1:20">
      <c r="A11" s="501" t="s">
        <v>523</v>
      </c>
      <c r="B11" s="502" t="s">
        <v>576</v>
      </c>
      <c r="C11" s="1026">
        <v>1229609.6000000001</v>
      </c>
      <c r="D11" s="1026"/>
      <c r="E11" s="1025">
        <f>ROUND(Balanza!G8-C11,0)</f>
        <v>374768850</v>
      </c>
      <c r="F11" s="1026"/>
      <c r="G11" s="1025">
        <f>ROUND(Balanza!H8,0)</f>
        <v>374565339</v>
      </c>
      <c r="H11" s="1026"/>
      <c r="I11" s="1240">
        <f>+C11+E11-G11</f>
        <v>1433120.6000000238</v>
      </c>
      <c r="J11" s="1237"/>
      <c r="K11" s="1240">
        <f>+I11-C11</f>
        <v>203511.00000002375</v>
      </c>
      <c r="M11" s="327">
        <f>+Balanza!I8</f>
        <v>1433120.68000007</v>
      </c>
    </row>
    <row r="12" spans="1:20">
      <c r="A12" s="501" t="s">
        <v>577</v>
      </c>
      <c r="B12" s="502" t="s">
        <v>578</v>
      </c>
      <c r="C12" s="1063">
        <v>0</v>
      </c>
      <c r="D12" s="1026"/>
      <c r="E12" s="1025">
        <f>ROUND(Balanza!G9,0)</f>
        <v>44069</v>
      </c>
      <c r="F12" s="1026"/>
      <c r="G12" s="1025">
        <f>ROUND(Balanza!H9,0)</f>
        <v>44069</v>
      </c>
      <c r="H12" s="1026"/>
      <c r="I12" s="1236">
        <f>+C12+E12-G12</f>
        <v>0</v>
      </c>
      <c r="J12" s="1237"/>
      <c r="K12" s="1236">
        <f>+I12-C12</f>
        <v>0</v>
      </c>
    </row>
    <row r="13" spans="1:20">
      <c r="A13" s="501"/>
      <c r="B13" s="502"/>
      <c r="C13" s="1025"/>
      <c r="D13" s="1026"/>
      <c r="E13" s="1025"/>
      <c r="F13" s="1026"/>
      <c r="G13" s="1025"/>
      <c r="H13" s="1026"/>
      <c r="I13" s="1236"/>
      <c r="J13" s="1237"/>
      <c r="K13" s="1236"/>
      <c r="M13" s="327">
        <f>K11-K10</f>
        <v>203511.00000002375</v>
      </c>
    </row>
    <row r="14" spans="1:20">
      <c r="A14" s="501"/>
      <c r="B14" s="502"/>
      <c r="C14" s="1025"/>
      <c r="D14" s="1026"/>
      <c r="E14" s="1025"/>
      <c r="F14" s="1026"/>
      <c r="G14" s="1025"/>
      <c r="H14" s="1026"/>
      <c r="I14" s="1236"/>
      <c r="J14" s="1237"/>
      <c r="K14" s="1236"/>
    </row>
    <row r="15" spans="1:20">
      <c r="A15" s="498"/>
      <c r="B15" s="500" t="s">
        <v>579</v>
      </c>
      <c r="C15" s="1017">
        <f>SUM(C16:C17)</f>
        <v>0</v>
      </c>
      <c r="D15" s="1026"/>
      <c r="E15" s="1023">
        <f>SUM(E16:E17)</f>
        <v>149088618</v>
      </c>
      <c r="F15" s="1026"/>
      <c r="G15" s="1023">
        <f>SUM(G16:G17)</f>
        <v>149088618</v>
      </c>
      <c r="H15" s="1026"/>
      <c r="I15" s="1238">
        <f>SUM(I16:I17)</f>
        <v>0</v>
      </c>
      <c r="J15" s="1237"/>
      <c r="K15" s="1238">
        <f>SUM(K16:K17)</f>
        <v>0</v>
      </c>
    </row>
    <row r="16" spans="1:20">
      <c r="A16" s="498" t="s">
        <v>580</v>
      </c>
      <c r="B16" s="502" t="s">
        <v>581</v>
      </c>
      <c r="C16" s="1063">
        <v>0</v>
      </c>
      <c r="D16" s="1024"/>
      <c r="E16" s="1025">
        <f>ROUND(Balanza!G10,0)</f>
        <v>147868308</v>
      </c>
      <c r="F16" s="1024"/>
      <c r="G16" s="1025">
        <f>ROUND(Balanza!H10,0)</f>
        <v>147868308</v>
      </c>
      <c r="H16" s="1024"/>
      <c r="I16" s="1236">
        <f>+C16+E16-G16</f>
        <v>0</v>
      </c>
      <c r="J16" s="1239"/>
      <c r="K16" s="1236">
        <f>+I16-C16</f>
        <v>0</v>
      </c>
      <c r="M16" s="327">
        <v>19763338.670000002</v>
      </c>
    </row>
    <row r="17" spans="1:17">
      <c r="A17" s="501" t="s">
        <v>582</v>
      </c>
      <c r="B17" s="502" t="s">
        <v>583</v>
      </c>
      <c r="C17" s="1064">
        <v>0</v>
      </c>
      <c r="D17" s="1026"/>
      <c r="E17" s="1025">
        <f>ROUND(Balanza!G11-C17,0)</f>
        <v>1220310</v>
      </c>
      <c r="F17" s="1026"/>
      <c r="G17" s="1025">
        <f>ROUND(Balanza!H11,0)</f>
        <v>1220310</v>
      </c>
      <c r="H17" s="1026"/>
      <c r="I17" s="1236">
        <f>SUM(C17,E17-G17)</f>
        <v>0</v>
      </c>
      <c r="J17" s="1237"/>
      <c r="K17" s="1236">
        <f>+I17-C17</f>
        <v>0</v>
      </c>
      <c r="M17" s="327">
        <f>K11-M16</f>
        <v>-19559827.669999979</v>
      </c>
    </row>
    <row r="18" spans="1:17">
      <c r="A18" s="501"/>
      <c r="B18" s="502"/>
      <c r="C18" s="1027"/>
      <c r="D18" s="1028"/>
      <c r="E18" s="1025"/>
      <c r="F18" s="1026"/>
      <c r="G18" s="1025"/>
      <c r="H18" s="1026"/>
      <c r="I18" s="1027"/>
      <c r="J18" s="1028"/>
      <c r="K18" s="1027"/>
    </row>
    <row r="19" spans="1:17">
      <c r="A19" s="501"/>
      <c r="B19" s="502"/>
      <c r="C19" s="1027"/>
      <c r="D19" s="1028"/>
      <c r="E19" s="1025"/>
      <c r="F19" s="1026"/>
      <c r="G19" s="1025"/>
      <c r="H19" s="1026"/>
      <c r="I19" s="1027"/>
      <c r="J19" s="1028"/>
      <c r="K19" s="1027"/>
      <c r="M19" s="327">
        <v>69028673.760000005</v>
      </c>
    </row>
    <row r="20" spans="1:17">
      <c r="A20" s="498" t="s">
        <v>584</v>
      </c>
      <c r="B20" s="500" t="s">
        <v>585</v>
      </c>
      <c r="C20" s="1025"/>
      <c r="D20" s="1026"/>
      <c r="E20" s="1025"/>
      <c r="F20" s="1026"/>
      <c r="G20" s="1025"/>
      <c r="H20" s="1026"/>
      <c r="I20" s="1025"/>
      <c r="J20" s="1026"/>
      <c r="K20" s="1027"/>
    </row>
    <row r="21" spans="1:17">
      <c r="A21" s="498" t="s">
        <v>586</v>
      </c>
      <c r="B21" s="500" t="s">
        <v>1015</v>
      </c>
      <c r="C21" s="1017">
        <f>SUM(C22:C23)</f>
        <v>0</v>
      </c>
      <c r="D21" s="1018"/>
      <c r="E21" s="1017">
        <f>SUM(E22:E23)</f>
        <v>0</v>
      </c>
      <c r="F21" s="1018"/>
      <c r="G21" s="1017">
        <f>SUM(G22:G23)</f>
        <v>0</v>
      </c>
      <c r="H21" s="1018"/>
      <c r="I21" s="1017">
        <f>SUM(I22:I23)</f>
        <v>0</v>
      </c>
      <c r="J21" s="1018"/>
      <c r="K21" s="1017">
        <f>SUM(K22:K23)</f>
        <v>0</v>
      </c>
    </row>
    <row r="22" spans="1:17">
      <c r="A22" s="498"/>
      <c r="B22" s="500" t="s">
        <v>1016</v>
      </c>
      <c r="C22" s="1019"/>
      <c r="D22" s="1020"/>
      <c r="E22" s="1019"/>
      <c r="F22" s="1020"/>
      <c r="G22" s="1019"/>
      <c r="H22" s="1020"/>
      <c r="I22" s="1019"/>
      <c r="J22" s="1020"/>
      <c r="K22" s="1021"/>
    </row>
    <row r="23" spans="1:17">
      <c r="A23" s="501" t="s">
        <v>587</v>
      </c>
      <c r="B23" s="502" t="s">
        <v>608</v>
      </c>
      <c r="C23" s="1063">
        <v>0</v>
      </c>
      <c r="D23" s="1064"/>
      <c r="E23" s="1063">
        <v>0</v>
      </c>
      <c r="F23" s="1064"/>
      <c r="G23" s="1063">
        <v>0</v>
      </c>
      <c r="H23" s="1064"/>
      <c r="I23" s="1063">
        <f>+C23+E23-G23</f>
        <v>0</v>
      </c>
      <c r="J23" s="1020"/>
      <c r="K23" s="1063">
        <f>+I23-C23</f>
        <v>0</v>
      </c>
    </row>
    <row r="24" spans="1:17">
      <c r="A24" s="501"/>
      <c r="B24" s="502" t="s">
        <v>1048</v>
      </c>
      <c r="C24" s="1027"/>
      <c r="D24" s="1028"/>
      <c r="E24" s="1027"/>
      <c r="F24" s="1028"/>
      <c r="G24" s="1025"/>
      <c r="H24" s="1026"/>
      <c r="I24" s="1027"/>
      <c r="J24" s="1028"/>
      <c r="K24" s="1025"/>
    </row>
    <row r="25" spans="1:17">
      <c r="A25" s="501"/>
      <c r="B25" s="502"/>
      <c r="C25" s="1027"/>
      <c r="D25" s="1028"/>
      <c r="E25" s="1027"/>
      <c r="F25" s="1028"/>
      <c r="G25" s="1025"/>
      <c r="H25" s="1026"/>
      <c r="I25" s="1027"/>
      <c r="J25" s="1028"/>
      <c r="K25" s="1025"/>
    </row>
    <row r="26" spans="1:17">
      <c r="A26" s="501"/>
      <c r="B26" s="502"/>
      <c r="C26" s="1029"/>
      <c r="D26" s="1030"/>
      <c r="E26" s="1029"/>
      <c r="F26" s="1030"/>
      <c r="G26" s="1031"/>
      <c r="H26" s="1032"/>
      <c r="I26" s="1029"/>
      <c r="J26" s="1030"/>
      <c r="K26" s="1031"/>
      <c r="M26" s="327">
        <f>C27+E27-G27</f>
        <v>1433120.6000000238</v>
      </c>
    </row>
    <row r="27" spans="1:17">
      <c r="A27" s="501"/>
      <c r="B27" s="503" t="s">
        <v>588</v>
      </c>
      <c r="C27" s="1033">
        <f>SUM(,C21,C15,C9)</f>
        <v>1229609.6000000001</v>
      </c>
      <c r="D27" s="1034"/>
      <c r="E27" s="1033">
        <f>SUM(,E21,E15,E9)</f>
        <v>523906537</v>
      </c>
      <c r="F27" s="1034"/>
      <c r="G27" s="1033">
        <f>SUM(,G21,G15,G9)</f>
        <v>523703026</v>
      </c>
      <c r="H27" s="1034"/>
      <c r="I27" s="1033">
        <f>SUM(,I21,I15,I9)</f>
        <v>1433120.6000000238</v>
      </c>
      <c r="J27" s="1034"/>
      <c r="K27" s="1033">
        <f>SUM(,K21,K15,K9)</f>
        <v>203511.00000002375</v>
      </c>
      <c r="M27" s="327">
        <f>+Balanza!I8+Balanza!I7+Balanza!I9+Balanza!I11</f>
        <v>1433120.6800000702</v>
      </c>
      <c r="N27" s="327">
        <f>'Edo de Situación Financiera  2'!D15</f>
        <v>1433121</v>
      </c>
    </row>
    <row r="28" spans="1:17">
      <c r="A28" s="501"/>
      <c r="B28" s="502"/>
      <c r="C28" s="1035"/>
      <c r="D28" s="1036"/>
      <c r="E28" s="1037"/>
      <c r="F28" s="1038"/>
      <c r="G28" s="1035"/>
      <c r="H28" s="1036"/>
      <c r="I28" s="1037"/>
      <c r="J28" s="1038"/>
      <c r="K28" s="1035"/>
      <c r="M28" s="327">
        <f>M27-M26</f>
        <v>8.0000046407803893E-2</v>
      </c>
      <c r="N28" s="327">
        <f>I27-N27</f>
        <v>-0.39999997615814209</v>
      </c>
    </row>
    <row r="29" spans="1:17">
      <c r="A29" s="501"/>
      <c r="B29" s="502"/>
      <c r="C29" s="1025"/>
      <c r="D29" s="1026"/>
      <c r="E29" s="1037"/>
      <c r="F29" s="1038"/>
      <c r="G29" s="1025"/>
      <c r="H29" s="1026"/>
      <c r="I29" s="1025"/>
      <c r="J29" s="1026"/>
      <c r="K29" s="1025"/>
    </row>
    <row r="30" spans="1:17">
      <c r="A30" s="498" t="s">
        <v>589</v>
      </c>
      <c r="B30" s="499" t="s">
        <v>590</v>
      </c>
      <c r="C30" s="1023">
        <f>SUM(C32:C39)</f>
        <v>49888180</v>
      </c>
      <c r="D30" s="1024"/>
      <c r="E30" s="1023">
        <f>SUM(E32:E39)</f>
        <v>2829306</v>
      </c>
      <c r="F30" s="1024"/>
      <c r="G30" s="1023">
        <f>SUM(G32:G39)</f>
        <v>1832721</v>
      </c>
      <c r="H30" s="1024"/>
      <c r="I30" s="1023">
        <f>SUM(I32:I39)</f>
        <v>50884765</v>
      </c>
      <c r="J30" s="1024"/>
      <c r="K30" s="1023">
        <f>SUM(K32:K39)</f>
        <v>996585</v>
      </c>
      <c r="P30" s="327"/>
      <c r="Q30" s="327"/>
    </row>
    <row r="31" spans="1:17">
      <c r="A31" s="498"/>
      <c r="B31" s="499"/>
      <c r="C31" s="1025"/>
      <c r="D31" s="1026"/>
      <c r="E31" s="1027"/>
      <c r="F31" s="1028"/>
      <c r="G31" s="1025"/>
      <c r="H31" s="1026"/>
      <c r="I31" s="1025"/>
      <c r="J31" s="1026"/>
      <c r="K31" s="1025"/>
      <c r="P31" s="327"/>
      <c r="Q31" s="327"/>
    </row>
    <row r="32" spans="1:17">
      <c r="A32" s="501" t="s">
        <v>527</v>
      </c>
      <c r="B32" s="502" t="s">
        <v>591</v>
      </c>
      <c r="C32" s="1025">
        <f>ROUND(Balanza!C12,0)</f>
        <v>29031259</v>
      </c>
      <c r="D32" s="1026"/>
      <c r="E32" s="1026">
        <f>ROUND(Balanza!G12-Balanza!C12,0)</f>
        <v>499521</v>
      </c>
      <c r="F32" s="1026"/>
      <c r="G32" s="1026">
        <f>ROUND(Balanza!H12,0)</f>
        <v>1183213</v>
      </c>
      <c r="H32" s="1026"/>
      <c r="I32" s="1025">
        <f t="shared" ref="I32:I39" si="0">+C32+E32-G32</f>
        <v>28347567</v>
      </c>
      <c r="J32" s="1026"/>
      <c r="K32" s="1025">
        <f t="shared" ref="K32:K39" si="1">+I32-C32</f>
        <v>-683692</v>
      </c>
      <c r="L32" s="330"/>
      <c r="M32" s="331"/>
      <c r="P32" s="327"/>
    </row>
    <row r="33" spans="1:16">
      <c r="A33" s="501" t="s">
        <v>592</v>
      </c>
      <c r="B33" s="502" t="s">
        <v>593</v>
      </c>
      <c r="C33" s="1025">
        <f>ROUND(Balanza!C13,0)</f>
        <v>1805329</v>
      </c>
      <c r="D33" s="1026"/>
      <c r="E33" s="1026">
        <f>ROUND(Balanza!G13-Balanza!C13,0)</f>
        <v>184427</v>
      </c>
      <c r="F33" s="1026"/>
      <c r="G33" s="1026">
        <f>ROUND(Balanza!H13,0)</f>
        <v>0</v>
      </c>
      <c r="H33" s="1026"/>
      <c r="I33" s="1025">
        <f t="shared" si="0"/>
        <v>1989756</v>
      </c>
      <c r="J33" s="1026"/>
      <c r="K33" s="1026">
        <f t="shared" si="1"/>
        <v>184427</v>
      </c>
      <c r="P33" s="327"/>
    </row>
    <row r="34" spans="1:16">
      <c r="A34" s="501" t="s">
        <v>531</v>
      </c>
      <c r="B34" s="502" t="s">
        <v>22</v>
      </c>
      <c r="C34" s="1025">
        <f>ROUND(Balanza!C14,0)</f>
        <v>5140504</v>
      </c>
      <c r="D34" s="1026"/>
      <c r="E34" s="1026">
        <f>ROUND(Balanza!G14-Balanza!C14,0)</f>
        <v>827200</v>
      </c>
      <c r="F34" s="1026"/>
      <c r="G34" s="1026">
        <f>ROUND(Balanza!H14,0)</f>
        <v>649508</v>
      </c>
      <c r="H34" s="1026"/>
      <c r="I34" s="1025">
        <f t="shared" si="0"/>
        <v>5318196</v>
      </c>
      <c r="J34" s="1026"/>
      <c r="K34" s="1025">
        <f t="shared" si="1"/>
        <v>177692</v>
      </c>
      <c r="M34" s="332"/>
      <c r="N34" s="332"/>
      <c r="O34" s="333"/>
      <c r="P34" s="327"/>
    </row>
    <row r="35" spans="1:16">
      <c r="A35" s="501" t="s">
        <v>532</v>
      </c>
      <c r="B35" s="502" t="s">
        <v>594</v>
      </c>
      <c r="C35" s="1025">
        <f>ROUND(Balanza!C15,0)</f>
        <v>4017889</v>
      </c>
      <c r="D35" s="1026"/>
      <c r="E35" s="1026">
        <f>ROUND(Balanza!G15-Balanza!C15,0)</f>
        <v>13340</v>
      </c>
      <c r="F35" s="1026"/>
      <c r="G35" s="1026">
        <f>ROUND(Balanza!H15,0)</f>
        <v>0</v>
      </c>
      <c r="H35" s="1026"/>
      <c r="I35" s="1025">
        <f t="shared" si="0"/>
        <v>4031229</v>
      </c>
      <c r="J35" s="1026"/>
      <c r="K35" s="1025">
        <f t="shared" si="1"/>
        <v>13340</v>
      </c>
      <c r="M35" s="333"/>
      <c r="N35" s="333"/>
      <c r="O35" s="333"/>
      <c r="P35" s="327"/>
    </row>
    <row r="36" spans="1:16">
      <c r="A36" s="501" t="s">
        <v>533</v>
      </c>
      <c r="B36" s="502" t="s">
        <v>595</v>
      </c>
      <c r="C36" s="1025">
        <f>ROUND(Balanza!C16,0)</f>
        <v>31262</v>
      </c>
      <c r="D36" s="1026"/>
      <c r="E36" s="1064">
        <f>ROUND(Balanza!G16-Balanza!C16,0)</f>
        <v>0</v>
      </c>
      <c r="F36" s="1020"/>
      <c r="G36" s="1064">
        <f>ROUND(Balanza!H16,0)</f>
        <v>0</v>
      </c>
      <c r="H36" s="1026"/>
      <c r="I36" s="1025">
        <f t="shared" si="0"/>
        <v>31262</v>
      </c>
      <c r="J36" s="1026"/>
      <c r="K36" s="1025">
        <f t="shared" si="1"/>
        <v>0</v>
      </c>
      <c r="M36" s="333"/>
      <c r="N36" s="333"/>
      <c r="O36" s="333"/>
      <c r="P36" s="333"/>
    </row>
    <row r="37" spans="1:16">
      <c r="A37" s="501"/>
      <c r="B37" s="502" t="s">
        <v>739</v>
      </c>
      <c r="C37" s="1025">
        <f>ROUND(Balanza!C17,0)</f>
        <v>4252200</v>
      </c>
      <c r="D37" s="1026"/>
      <c r="E37" s="1026">
        <f>ROUND(Balanza!G17-Balanza!C17,0)</f>
        <v>870000</v>
      </c>
      <c r="F37" s="1026"/>
      <c r="G37" s="1064">
        <f>ROUND(Balanza!H17,0)</f>
        <v>0</v>
      </c>
      <c r="H37" s="1026"/>
      <c r="I37" s="1025">
        <f t="shared" si="0"/>
        <v>5122200</v>
      </c>
      <c r="J37" s="1026"/>
      <c r="K37" s="1025">
        <f t="shared" si="1"/>
        <v>870000</v>
      </c>
      <c r="M37" s="333"/>
      <c r="N37" s="333"/>
      <c r="O37" s="333"/>
      <c r="P37" s="333"/>
    </row>
    <row r="38" spans="1:16">
      <c r="A38" s="501"/>
      <c r="B38" s="502" t="s">
        <v>1460</v>
      </c>
      <c r="C38" s="1025">
        <f>ROUND(Balanza!C18,0)</f>
        <v>13604</v>
      </c>
      <c r="D38" s="1026"/>
      <c r="E38" s="1026">
        <f>ROUND(Balanza!G18-Balanza!C18,0)</f>
        <v>8441</v>
      </c>
      <c r="F38" s="1026"/>
      <c r="G38" s="1064">
        <f>ROUND(Balanza!H18,0)</f>
        <v>0</v>
      </c>
      <c r="H38" s="1026"/>
      <c r="I38" s="1025">
        <f t="shared" si="0"/>
        <v>22045</v>
      </c>
      <c r="J38" s="1026"/>
      <c r="K38" s="1025">
        <f t="shared" si="1"/>
        <v>8441</v>
      </c>
      <c r="M38" s="333"/>
      <c r="N38" s="333"/>
      <c r="O38" s="333"/>
      <c r="P38" s="333"/>
    </row>
    <row r="39" spans="1:16">
      <c r="A39" s="501" t="s">
        <v>596</v>
      </c>
      <c r="B39" s="502" t="s">
        <v>597</v>
      </c>
      <c r="C39" s="1025">
        <f>ROUND(Balanza!C19,0)</f>
        <v>5596133</v>
      </c>
      <c r="D39" s="1026"/>
      <c r="E39" s="1026">
        <f>ROUND(Balanza!G19-Balanza!C19,0)</f>
        <v>426377</v>
      </c>
      <c r="F39" s="1026"/>
      <c r="G39" s="1064">
        <f>ROUND(Balanza!H19,0)</f>
        <v>0</v>
      </c>
      <c r="H39" s="1026"/>
      <c r="I39" s="1025">
        <f t="shared" si="0"/>
        <v>6022510</v>
      </c>
      <c r="J39" s="1026"/>
      <c r="K39" s="1025">
        <f t="shared" si="1"/>
        <v>426377</v>
      </c>
      <c r="M39" s="333"/>
      <c r="N39" s="333"/>
      <c r="O39" s="333"/>
    </row>
    <row r="40" spans="1:16">
      <c r="A40" s="498"/>
      <c r="B40" s="502"/>
      <c r="C40" s="1025"/>
      <c r="D40" s="1026"/>
      <c r="E40" s="1025"/>
      <c r="F40" s="1026"/>
      <c r="G40" s="1025"/>
      <c r="H40" s="1026"/>
      <c r="I40" s="1025"/>
      <c r="J40" s="1026"/>
      <c r="K40" s="1027"/>
      <c r="M40" s="331"/>
      <c r="P40" s="327"/>
    </row>
    <row r="41" spans="1:16">
      <c r="A41" s="501" t="s">
        <v>598</v>
      </c>
      <c r="B41" s="499" t="s">
        <v>599</v>
      </c>
      <c r="C41" s="1022">
        <f>SUM(C42:C45)</f>
        <v>-28085579</v>
      </c>
      <c r="D41" s="1024"/>
      <c r="E41" s="1023">
        <f>SUM(E42:E45)</f>
        <v>1782658</v>
      </c>
      <c r="F41" s="1024"/>
      <c r="G41" s="1022">
        <f>SUM(G42:G45)</f>
        <v>5925240</v>
      </c>
      <c r="H41" s="1022"/>
      <c r="I41" s="1022">
        <f>SUM(I42:I45)</f>
        <v>-32228161</v>
      </c>
      <c r="J41" s="1022"/>
      <c r="K41" s="1022">
        <f>SUM(K42:K45)</f>
        <v>-4142582</v>
      </c>
      <c r="P41" s="327"/>
    </row>
    <row r="42" spans="1:16">
      <c r="A42" s="501"/>
      <c r="B42" s="499" t="s">
        <v>600</v>
      </c>
      <c r="C42" s="1025"/>
      <c r="D42" s="1026"/>
      <c r="E42" s="1027"/>
      <c r="F42" s="1028"/>
      <c r="G42" s="1025"/>
      <c r="H42" s="1026"/>
      <c r="I42" s="1025"/>
      <c r="J42" s="1026"/>
      <c r="K42" s="1025"/>
      <c r="M42" s="332"/>
      <c r="N42" s="332"/>
      <c r="O42" s="333"/>
      <c r="P42" s="327"/>
    </row>
    <row r="43" spans="1:16">
      <c r="A43" s="501"/>
      <c r="B43" s="499"/>
      <c r="C43" s="1025"/>
      <c r="D43" s="1026"/>
      <c r="E43" s="1027"/>
      <c r="F43" s="1027"/>
      <c r="G43" s="1025"/>
      <c r="H43" s="1026"/>
      <c r="I43" s="1025"/>
      <c r="J43" s="1026"/>
      <c r="K43" s="1025"/>
      <c r="M43" s="332"/>
      <c r="N43" s="332"/>
      <c r="O43" s="333"/>
      <c r="P43" s="327"/>
    </row>
    <row r="44" spans="1:16">
      <c r="A44" s="501" t="s">
        <v>601</v>
      </c>
      <c r="B44" s="502" t="s">
        <v>602</v>
      </c>
      <c r="C44" s="1039">
        <f>-ROUND(Balanza!D20,0)</f>
        <v>-23329244</v>
      </c>
      <c r="D44" s="1026"/>
      <c r="E44" s="1026">
        <f>ROUND(Balanza!G20,0)</f>
        <v>1782658</v>
      </c>
      <c r="F44" s="1028"/>
      <c r="G44" s="1039">
        <f>ROUND(Balanza!H20-Balanza!D20,0)</f>
        <v>4508736</v>
      </c>
      <c r="H44" s="1026"/>
      <c r="I44" s="1039">
        <f>+C44+E44-G44</f>
        <v>-26055322</v>
      </c>
      <c r="J44" s="1039"/>
      <c r="K44" s="1039">
        <f>+I44-C44</f>
        <v>-2726078</v>
      </c>
      <c r="M44" s="333">
        <f>C44+G44-E44</f>
        <v>-20603166</v>
      </c>
      <c r="N44" s="333"/>
      <c r="O44" s="333"/>
    </row>
    <row r="45" spans="1:16">
      <c r="A45" s="501" t="s">
        <v>603</v>
      </c>
      <c r="B45" s="502" t="s">
        <v>604</v>
      </c>
      <c r="C45" s="1039">
        <f>-ROUND(Balanza!D21,0)</f>
        <v>-4756335</v>
      </c>
      <c r="D45" s="1026"/>
      <c r="E45" s="1064">
        <f>ROUND(Balanza!G21,0)</f>
        <v>0</v>
      </c>
      <c r="F45" s="1028"/>
      <c r="G45" s="1039">
        <f>ROUND(Balanza!H21-Balanza!D21,0)</f>
        <v>1416504</v>
      </c>
      <c r="H45" s="1028"/>
      <c r="I45" s="1039">
        <f>+C45+E45-G45</f>
        <v>-6172839</v>
      </c>
      <c r="J45" s="1039"/>
      <c r="K45" s="1039">
        <f>+I45-C45</f>
        <v>-1416504</v>
      </c>
      <c r="M45" s="333">
        <f>C45+G45-E45</f>
        <v>-3339831</v>
      </c>
      <c r="N45" s="332"/>
      <c r="O45" s="333"/>
    </row>
    <row r="46" spans="1:16">
      <c r="A46" s="501"/>
      <c r="B46" s="502"/>
      <c r="C46" s="1025"/>
      <c r="D46" s="1026"/>
      <c r="E46" s="1025"/>
      <c r="F46" s="1025"/>
      <c r="G46" s="1027"/>
      <c r="H46" s="1028"/>
      <c r="I46" s="1025"/>
      <c r="J46" s="1026"/>
      <c r="K46" s="1025"/>
      <c r="M46" s="333"/>
      <c r="N46" s="333"/>
      <c r="O46" s="333"/>
    </row>
    <row r="47" spans="1:16">
      <c r="A47" s="501"/>
      <c r="B47" s="502"/>
      <c r="C47" s="1031"/>
      <c r="D47" s="1026"/>
      <c r="E47" s="1031"/>
      <c r="F47" s="1025"/>
      <c r="G47" s="1029"/>
      <c r="H47" s="1028"/>
      <c r="I47" s="1031"/>
      <c r="J47" s="1026"/>
      <c r="K47" s="1031"/>
      <c r="M47" s="333"/>
      <c r="N47" s="332"/>
      <c r="O47" s="333"/>
    </row>
    <row r="48" spans="1:16">
      <c r="A48" s="501"/>
      <c r="B48" s="503" t="s">
        <v>605</v>
      </c>
      <c r="C48" s="1033">
        <f>+C30+C41</f>
        <v>21802601</v>
      </c>
      <c r="D48" s="1034"/>
      <c r="E48" s="1033">
        <f>+E30+E41</f>
        <v>4611964</v>
      </c>
      <c r="F48" s="1034"/>
      <c r="G48" s="1033">
        <f>+G30+G41</f>
        <v>7757961</v>
      </c>
      <c r="H48" s="1034"/>
      <c r="I48" s="1033">
        <f>+I30+I41-1</f>
        <v>18656603</v>
      </c>
      <c r="J48" s="1034"/>
      <c r="K48" s="1040">
        <f>+K30+K41</f>
        <v>-3145997</v>
      </c>
      <c r="M48" s="333">
        <f>C48+E48-G48</f>
        <v>18656604</v>
      </c>
      <c r="N48" s="333"/>
      <c r="O48" s="333"/>
    </row>
    <row r="49" spans="1:15">
      <c r="A49" s="501"/>
      <c r="B49" s="504"/>
      <c r="C49" s="1035"/>
      <c r="D49" s="1036"/>
      <c r="E49" s="1037"/>
      <c r="F49" s="1037"/>
      <c r="G49" s="1035"/>
      <c r="H49" s="1036"/>
      <c r="I49" s="1037"/>
      <c r="J49" s="1038"/>
      <c r="K49" s="1035"/>
      <c r="M49" s="333"/>
      <c r="N49" s="333"/>
      <c r="O49" s="333"/>
    </row>
    <row r="50" spans="1:15">
      <c r="A50" s="501"/>
      <c r="B50" s="504"/>
      <c r="C50" s="1035"/>
      <c r="D50" s="1036"/>
      <c r="E50" s="1037"/>
      <c r="F50" s="1037"/>
      <c r="G50" s="1035"/>
      <c r="H50" s="1036"/>
      <c r="I50" s="1037"/>
      <c r="J50" s="1038"/>
      <c r="K50" s="1035"/>
      <c r="M50" s="333"/>
      <c r="N50" s="333"/>
      <c r="O50" s="333"/>
    </row>
    <row r="51" spans="1:15">
      <c r="A51" s="501"/>
      <c r="B51" s="504"/>
      <c r="C51" s="1035"/>
      <c r="D51" s="1036"/>
      <c r="E51" s="1037"/>
      <c r="F51" s="1037"/>
      <c r="G51" s="1035"/>
      <c r="H51" s="1036"/>
      <c r="I51" s="1037"/>
      <c r="J51" s="1038"/>
      <c r="K51" s="1035"/>
      <c r="M51" s="333"/>
      <c r="N51" s="333"/>
      <c r="O51" s="333"/>
    </row>
    <row r="52" spans="1:15">
      <c r="A52" s="505"/>
      <c r="B52" s="506" t="s">
        <v>606</v>
      </c>
      <c r="C52" s="1041">
        <f>+C27+C48</f>
        <v>23032210.600000001</v>
      </c>
      <c r="D52" s="1034"/>
      <c r="E52" s="1041">
        <f>+E27+E48</f>
        <v>528518501</v>
      </c>
      <c r="F52" s="1034"/>
      <c r="G52" s="1041">
        <f>+G27+G48</f>
        <v>531460987</v>
      </c>
      <c r="H52" s="1034"/>
      <c r="I52" s="1041">
        <f>+I27+I48</f>
        <v>20089723.600000024</v>
      </c>
      <c r="J52" s="1034"/>
      <c r="K52" s="1042">
        <f>+K27+K48+2</f>
        <v>-2942483.9999999763</v>
      </c>
      <c r="L52" s="327">
        <f>+E52-G52</f>
        <v>-2942486</v>
      </c>
      <c r="M52" s="333">
        <f>+'Edo de Situación Financiera  2'!D25+'Edo de Situación Financiera  2'!D27+'Edo de Situación Financiera  2'!D36</f>
        <v>18656603</v>
      </c>
      <c r="N52" s="333"/>
      <c r="O52" s="333"/>
    </row>
    <row r="53" spans="1:15">
      <c r="J53" s="333"/>
      <c r="L53" s="266">
        <f>K52-L52</f>
        <v>2.0000000237487257</v>
      </c>
      <c r="M53" s="327">
        <f>+I48</f>
        <v>18656603</v>
      </c>
    </row>
    <row r="54" spans="1:15">
      <c r="A54" s="1190" t="s">
        <v>1050</v>
      </c>
      <c r="B54" s="1190"/>
      <c r="C54" s="1190"/>
      <c r="D54" s="1190"/>
      <c r="E54" s="1190"/>
      <c r="F54" s="1190"/>
      <c r="G54" s="1190"/>
      <c r="H54" s="1190"/>
      <c r="I54" s="1190"/>
      <c r="J54" s="1190"/>
      <c r="K54" s="1190"/>
      <c r="L54" s="327"/>
      <c r="M54" s="327">
        <f>+M52-M53</f>
        <v>0</v>
      </c>
    </row>
    <row r="56" spans="1:15" ht="18.75" customHeight="1">
      <c r="A56" s="1185" t="s">
        <v>486</v>
      </c>
      <c r="B56" s="1186"/>
      <c r="E56" s="1187" t="s">
        <v>1132</v>
      </c>
      <c r="F56" s="1188"/>
      <c r="G56" s="1188"/>
      <c r="H56" s="1188"/>
      <c r="I56" s="1188"/>
      <c r="J56" s="1188"/>
      <c r="K56" s="1189"/>
    </row>
    <row r="57" spans="1:15" ht="30" customHeight="1">
      <c r="A57" s="37" t="s">
        <v>1122</v>
      </c>
      <c r="B57" s="519"/>
      <c r="E57" s="37" t="s">
        <v>1932</v>
      </c>
      <c r="F57" s="41"/>
      <c r="G57" s="40"/>
      <c r="H57" s="40"/>
      <c r="I57" s="39"/>
      <c r="J57" s="39"/>
      <c r="K57" s="335"/>
    </row>
    <row r="58" spans="1:15">
      <c r="A58" s="37" t="s">
        <v>1123</v>
      </c>
      <c r="B58" s="593"/>
      <c r="E58" s="37" t="s">
        <v>1933</v>
      </c>
      <c r="F58" s="41"/>
      <c r="G58" s="40"/>
      <c r="H58" s="40"/>
      <c r="I58" s="39"/>
      <c r="J58" s="39"/>
      <c r="K58" s="335"/>
    </row>
    <row r="59" spans="1:15">
      <c r="A59" s="85"/>
      <c r="B59" s="36"/>
      <c r="E59" s="85"/>
      <c r="F59" s="42"/>
      <c r="G59" s="41"/>
      <c r="H59" s="41"/>
      <c r="I59" s="336"/>
      <c r="J59" s="336"/>
      <c r="K59" s="335"/>
    </row>
    <row r="60" spans="1:15">
      <c r="A60" s="85"/>
      <c r="B60" s="36"/>
      <c r="E60" s="85"/>
      <c r="F60" s="42"/>
      <c r="G60" s="41"/>
      <c r="H60" s="41"/>
      <c r="I60" s="336"/>
      <c r="J60" s="336"/>
      <c r="K60" s="335"/>
    </row>
    <row r="61" spans="1:15">
      <c r="A61" s="84"/>
      <c r="B61" s="38"/>
      <c r="E61" s="84"/>
      <c r="F61" s="39"/>
      <c r="G61" s="40"/>
      <c r="H61" s="40"/>
      <c r="I61" s="39"/>
      <c r="J61" s="39"/>
      <c r="K61" s="335"/>
    </row>
    <row r="62" spans="1:15">
      <c r="A62" s="86" t="s">
        <v>10</v>
      </c>
      <c r="B62" s="45"/>
      <c r="E62" s="86" t="s">
        <v>10</v>
      </c>
      <c r="F62" s="508"/>
      <c r="G62" s="46"/>
      <c r="H62" s="46"/>
      <c r="I62" s="337"/>
      <c r="J62" s="337"/>
      <c r="K62" s="338"/>
    </row>
    <row r="63" spans="1:15">
      <c r="A63" s="330" t="str">
        <f>+'EDO DE ACTIVIDADES 2'!A49</f>
        <v>* De conformidad con el Acuerdo del Pleno 031/SO/16-01/2019.</v>
      </c>
    </row>
  </sheetData>
  <mergeCells count="7">
    <mergeCell ref="A1:K1"/>
    <mergeCell ref="A2:K2"/>
    <mergeCell ref="A3:K3"/>
    <mergeCell ref="A5:B6"/>
    <mergeCell ref="A56:B56"/>
    <mergeCell ref="E56:K56"/>
    <mergeCell ref="A54:K54"/>
  </mergeCells>
  <conditionalFormatting sqref="C41">
    <cfRule type="cellIs" dxfId="17" priority="27" operator="equal">
      <formula>0</formula>
    </cfRule>
    <cfRule type="containsErrors" dxfId="16" priority="28">
      <formula>ISERROR(C41)</formula>
    </cfRule>
  </conditionalFormatting>
  <conditionalFormatting sqref="G44">
    <cfRule type="cellIs" dxfId="15" priority="25" operator="equal">
      <formula>0</formula>
    </cfRule>
    <cfRule type="containsErrors" dxfId="14" priority="26">
      <formula>ISERROR(G44)</formula>
    </cfRule>
  </conditionalFormatting>
  <conditionalFormatting sqref="G41:K41">
    <cfRule type="cellIs" dxfId="13" priority="21" operator="equal">
      <formula>0</formula>
    </cfRule>
    <cfRule type="containsErrors" dxfId="12" priority="22">
      <formula>ISERROR(G41)</formula>
    </cfRule>
  </conditionalFormatting>
  <conditionalFormatting sqref="I44:K45">
    <cfRule type="cellIs" dxfId="11" priority="19" operator="equal">
      <formula>0</formula>
    </cfRule>
    <cfRule type="containsErrors" dxfId="10" priority="20">
      <formula>ISERROR(I44)</formula>
    </cfRule>
  </conditionalFormatting>
  <conditionalFormatting sqref="C44:C45">
    <cfRule type="cellIs" dxfId="9" priority="17" operator="equal">
      <formula>0</formula>
    </cfRule>
    <cfRule type="containsErrors" dxfId="8" priority="18">
      <formula>ISERROR(C44)</formula>
    </cfRule>
  </conditionalFormatting>
  <conditionalFormatting sqref="K52">
    <cfRule type="cellIs" dxfId="7" priority="13" operator="equal">
      <formula>0</formula>
    </cfRule>
    <cfRule type="containsErrors" dxfId="6" priority="14">
      <formula>ISERROR(K52)</formula>
    </cfRule>
  </conditionalFormatting>
  <conditionalFormatting sqref="K48">
    <cfRule type="cellIs" dxfId="5" priority="7" operator="equal">
      <formula>0</formula>
    </cfRule>
    <cfRule type="containsErrors" dxfId="4" priority="8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rintOptions horizontalCentered="1"/>
  <pageMargins left="0.31496062992125984" right="0.31496062992125984" top="0.74803149606299213" bottom="0.15748031496062992" header="0.31496062992125984" footer="0.31496062992125984"/>
  <pageSetup scale="71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38"/>
  <sheetViews>
    <sheetView view="pageBreakPreview" topLeftCell="A7" zoomScaleNormal="100" zoomScaleSheetLayoutView="100" workbookViewId="0">
      <selection activeCell="E17" sqref="E17"/>
    </sheetView>
  </sheetViews>
  <sheetFormatPr baseColWidth="10" defaultColWidth="11.41796875" defaultRowHeight="14.4"/>
  <cols>
    <col min="1" max="1" width="44.5234375" style="5" customWidth="1"/>
    <col min="2" max="2" width="17.20703125" style="5" customWidth="1"/>
    <col min="3" max="3" width="17.1015625" style="5" customWidth="1"/>
    <col min="4" max="4" width="18.1015625" style="5" customWidth="1"/>
    <col min="5" max="5" width="15.5234375" style="5" customWidth="1"/>
    <col min="6" max="6" width="10.5234375" style="5" customWidth="1"/>
    <col min="7" max="7" width="15" style="5" customWidth="1"/>
    <col min="8" max="8" width="11.41796875" style="5"/>
    <col min="9" max="9" width="11.68359375" style="5" bestFit="1" customWidth="1"/>
    <col min="10" max="10" width="13.68359375" style="5" bestFit="1" customWidth="1"/>
    <col min="11" max="16384" width="11.41796875" style="5"/>
  </cols>
  <sheetData>
    <row r="1" spans="1:11" ht="37.5" customHeight="1">
      <c r="A1" s="1179" t="s">
        <v>1120</v>
      </c>
      <c r="B1" s="1179"/>
      <c r="C1" s="1179"/>
      <c r="D1" s="1179"/>
      <c r="E1" s="1179"/>
      <c r="F1" s="1179"/>
      <c r="G1" s="1179"/>
      <c r="H1" s="800"/>
      <c r="I1" s="800"/>
      <c r="J1" s="800"/>
      <c r="K1" s="800"/>
    </row>
    <row r="2" spans="1:11">
      <c r="A2" s="1195" t="s">
        <v>560</v>
      </c>
      <c r="B2" s="1195"/>
      <c r="C2" s="1195"/>
      <c r="D2" s="1195"/>
      <c r="E2" s="1195"/>
      <c r="F2" s="1195"/>
      <c r="G2" s="1195"/>
      <c r="H2" s="316"/>
      <c r="I2" s="316"/>
    </row>
    <row r="3" spans="1:11">
      <c r="A3" s="1195" t="str">
        <f>+'Edo de Situación Financiera  2'!A3:M3</f>
        <v>DEL 01 DE ENERO AL 31 DE DICIEMBRE DE 2021</v>
      </c>
      <c r="B3" s="1195"/>
      <c r="C3" s="1195"/>
      <c r="D3" s="1195"/>
      <c r="E3" s="1195"/>
      <c r="F3" s="1195"/>
      <c r="G3" s="1195"/>
      <c r="H3" s="317"/>
      <c r="I3" s="317"/>
    </row>
    <row r="4" spans="1:11">
      <c r="A4" s="1195" t="s">
        <v>761</v>
      </c>
      <c r="B4" s="1195"/>
      <c r="C4" s="1195"/>
      <c r="D4" s="1195"/>
      <c r="E4" s="1195"/>
      <c r="F4" s="1195"/>
      <c r="G4" s="1195"/>
      <c r="H4" s="317"/>
      <c r="I4" s="317"/>
    </row>
    <row r="5" spans="1:11">
      <c r="A5" s="445"/>
      <c r="B5" s="445"/>
      <c r="C5" s="445"/>
      <c r="D5" s="445"/>
      <c r="E5" s="445"/>
      <c r="F5" s="445"/>
      <c r="G5" s="445"/>
      <c r="H5" s="445"/>
      <c r="I5" s="445"/>
    </row>
    <row r="6" spans="1:11">
      <c r="A6" s="1196" t="s">
        <v>561</v>
      </c>
      <c r="B6" s="1196" t="s">
        <v>1017</v>
      </c>
      <c r="C6" s="1196" t="s">
        <v>562</v>
      </c>
      <c r="D6" s="1196" t="s">
        <v>280</v>
      </c>
      <c r="E6" s="1196" t="s">
        <v>563</v>
      </c>
      <c r="F6" s="1197" t="s">
        <v>564</v>
      </c>
      <c r="G6" s="1197"/>
    </row>
    <row r="7" spans="1:11">
      <c r="A7" s="1196"/>
      <c r="B7" s="1196"/>
      <c r="C7" s="1196"/>
      <c r="D7" s="1196"/>
      <c r="E7" s="1196"/>
      <c r="F7" s="1198" t="s">
        <v>565</v>
      </c>
      <c r="G7" s="1198"/>
    </row>
    <row r="9" spans="1:11">
      <c r="A9" s="318" t="s">
        <v>566</v>
      </c>
      <c r="B9" s="318"/>
      <c r="C9" s="318"/>
      <c r="D9" s="318"/>
      <c r="E9" s="318"/>
      <c r="F9" s="319"/>
      <c r="G9" s="320"/>
    </row>
    <row r="10" spans="1:11">
      <c r="A10" s="318" t="s">
        <v>1000</v>
      </c>
      <c r="B10" s="318"/>
      <c r="C10" s="318"/>
      <c r="D10" s="318"/>
      <c r="E10" s="318"/>
      <c r="F10" s="319"/>
      <c r="G10" s="320"/>
    </row>
    <row r="11" spans="1:11">
      <c r="A11" s="318" t="s">
        <v>1001</v>
      </c>
      <c r="B11" s="318"/>
      <c r="C11" s="318"/>
      <c r="D11" s="318"/>
      <c r="E11" s="318"/>
      <c r="F11" s="319"/>
      <c r="G11" s="320"/>
    </row>
    <row r="12" spans="1:11" ht="15" customHeight="1">
      <c r="A12" s="318" t="s">
        <v>1002</v>
      </c>
      <c r="B12" s="318"/>
      <c r="C12" s="318"/>
      <c r="D12" s="318"/>
      <c r="E12" s="318"/>
      <c r="F12" s="319"/>
      <c r="G12" s="320"/>
    </row>
    <row r="13" spans="1:11">
      <c r="A13" s="318" t="s">
        <v>567</v>
      </c>
      <c r="B13" s="318"/>
      <c r="C13" s="318"/>
      <c r="D13" s="318"/>
      <c r="E13" s="318"/>
      <c r="F13" s="319"/>
      <c r="G13" s="320"/>
    </row>
    <row r="14" spans="1:11">
      <c r="A14" s="318" t="s">
        <v>568</v>
      </c>
      <c r="B14" s="318"/>
      <c r="C14" s="318"/>
      <c r="D14" s="318"/>
      <c r="E14" s="318"/>
      <c r="F14" s="319"/>
      <c r="G14" s="320"/>
    </row>
    <row r="15" spans="1:11">
      <c r="A15" s="318" t="s">
        <v>1003</v>
      </c>
      <c r="B15" s="321">
        <v>0</v>
      </c>
      <c r="C15" s="321">
        <v>674991.48999999801</v>
      </c>
      <c r="D15" s="321">
        <v>674991.48999999801</v>
      </c>
      <c r="E15" s="321">
        <v>674991.48999999801</v>
      </c>
      <c r="F15" s="319"/>
      <c r="G15" s="320"/>
      <c r="I15" s="523"/>
      <c r="J15" s="350"/>
    </row>
    <row r="16" spans="1:11">
      <c r="A16" s="318" t="s">
        <v>569</v>
      </c>
      <c r="B16" s="318"/>
      <c r="C16" s="318"/>
      <c r="D16" s="318"/>
      <c r="E16" s="318"/>
      <c r="F16" s="319"/>
      <c r="G16" s="320"/>
      <c r="I16" s="350"/>
      <c r="J16" s="350"/>
    </row>
    <row r="17" spans="1:10" ht="28.5" customHeight="1">
      <c r="A17" s="736" t="s">
        <v>1004</v>
      </c>
      <c r="B17" s="321">
        <f>Balanza!I57</f>
        <v>147868308</v>
      </c>
      <c r="C17" s="321">
        <f>Balanza!I57+Balanza!I59</f>
        <v>147868308</v>
      </c>
      <c r="D17" s="321">
        <v>147868308</v>
      </c>
      <c r="E17" s="321">
        <v>147868308</v>
      </c>
      <c r="F17" s="1191">
        <f>+E17/C17</f>
        <v>1</v>
      </c>
      <c r="G17" s="1192"/>
    </row>
    <row r="18" spans="1:10">
      <c r="A18" s="318" t="s">
        <v>1005</v>
      </c>
      <c r="B18" s="318"/>
      <c r="C18" s="318"/>
      <c r="D18" s="318"/>
      <c r="E18" s="318"/>
      <c r="F18" s="319"/>
      <c r="G18" s="320"/>
    </row>
    <row r="20" spans="1:10">
      <c r="A20" s="322" t="s">
        <v>764</v>
      </c>
      <c r="B20" s="323">
        <f>SUM(B17:B19)</f>
        <v>147868308</v>
      </c>
      <c r="C20" s="323">
        <f>SUM(C9:C19)</f>
        <v>148543299.49000001</v>
      </c>
      <c r="D20" s="323">
        <f>SUM(D9:D19)</f>
        <v>148543299.49000001</v>
      </c>
      <c r="E20" s="323">
        <f>SUM(E9:E19)</f>
        <v>148543299.49000001</v>
      </c>
      <c r="F20" s="1193">
        <f>+F17</f>
        <v>1</v>
      </c>
      <c r="G20" s="1194"/>
      <c r="I20" s="5">
        <v>130220942</v>
      </c>
      <c r="J20" s="350"/>
    </row>
    <row r="22" spans="1:10">
      <c r="A22" s="1199" t="s">
        <v>1049</v>
      </c>
      <c r="B22" s="1200"/>
      <c r="C22" s="1200"/>
      <c r="D22" s="1200"/>
      <c r="E22" s="1200"/>
      <c r="F22" s="1200"/>
      <c r="G22" s="1200"/>
    </row>
    <row r="24" spans="1:10">
      <c r="A24" s="1185" t="s">
        <v>486</v>
      </c>
      <c r="B24" s="1186"/>
      <c r="C24" s="327"/>
      <c r="D24" s="1187" t="s">
        <v>1132</v>
      </c>
      <c r="E24" s="1188"/>
      <c r="F24" s="1188"/>
      <c r="G24" s="1189"/>
    </row>
    <row r="25" spans="1:10">
      <c r="A25" s="37" t="s">
        <v>1124</v>
      </c>
      <c r="B25" s="38"/>
      <c r="C25" s="327"/>
      <c r="D25" s="37" t="s">
        <v>1934</v>
      </c>
      <c r="E25" s="40"/>
      <c r="F25" s="39"/>
      <c r="G25" s="335"/>
    </row>
    <row r="26" spans="1:10">
      <c r="A26" s="37" t="s">
        <v>1125</v>
      </c>
      <c r="B26" s="38"/>
      <c r="C26" s="327"/>
      <c r="D26" s="37" t="s">
        <v>1935</v>
      </c>
      <c r="E26" s="40"/>
      <c r="F26" s="39"/>
      <c r="G26" s="335"/>
    </row>
    <row r="27" spans="1:10">
      <c r="A27" s="37"/>
      <c r="B27" s="36"/>
      <c r="C27" s="327"/>
      <c r="D27" s="85"/>
      <c r="E27" s="41"/>
      <c r="F27" s="336"/>
      <c r="G27" s="335"/>
    </row>
    <row r="28" spans="1:10">
      <c r="A28" s="37"/>
      <c r="B28" s="36"/>
      <c r="C28" s="327"/>
      <c r="D28" s="85"/>
      <c r="E28" s="41"/>
      <c r="F28" s="336"/>
      <c r="G28" s="335"/>
    </row>
    <row r="29" spans="1:10">
      <c r="A29" s="43"/>
      <c r="B29" s="38"/>
      <c r="C29" s="327"/>
      <c r="D29" s="84"/>
      <c r="E29" s="40"/>
      <c r="F29" s="39"/>
      <c r="G29" s="335"/>
    </row>
    <row r="30" spans="1:10">
      <c r="A30" s="44" t="s">
        <v>10</v>
      </c>
      <c r="B30" s="45"/>
      <c r="C30" s="327"/>
      <c r="D30" s="86" t="s">
        <v>10</v>
      </c>
      <c r="E30" s="46"/>
      <c r="F30" s="337"/>
      <c r="G30" s="338"/>
    </row>
    <row r="31" spans="1:10">
      <c r="A31" s="5" t="str">
        <f>+'ANALITICO DE ACTIVO 2'!A63</f>
        <v>* De conformidad con el Acuerdo del Pleno 031/SO/16-01/2019.</v>
      </c>
    </row>
    <row r="32" spans="1:10">
      <c r="E32" s="350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</sheetData>
  <mergeCells count="16">
    <mergeCell ref="F17:G17"/>
    <mergeCell ref="F20:G20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A22:G22"/>
  </mergeCells>
  <printOptions horizontalCentered="1"/>
  <pageMargins left="0.39370078740157483" right="0.70866141732283472" top="0.74803149606299213" bottom="0.74803149606299213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27</vt:i4>
      </vt:variant>
    </vt:vector>
  </HeadingPairs>
  <TitlesOfParts>
    <vt:vector size="50" baseType="lpstr">
      <vt:lpstr>Portada</vt:lpstr>
      <vt:lpstr>BC SIS</vt:lpstr>
      <vt:lpstr>Balanza</vt:lpstr>
      <vt:lpstr>Edo de Situación Financiera  2</vt:lpstr>
      <vt:lpstr>EDO DE ACTIVIDADES 2</vt:lpstr>
      <vt:lpstr>EDO VARIACIÓN PATRIMONIO 2</vt:lpstr>
      <vt:lpstr>FLUJO DE EFECTIVO 2</vt:lpstr>
      <vt:lpstr>ANALITICO DE ACTIVO 2</vt:lpstr>
      <vt:lpstr>Edo ingresos 2</vt:lpstr>
      <vt:lpstr>DEUDA</vt:lpstr>
      <vt:lpstr>ESTADO DE CAMBIOS</vt:lpstr>
      <vt:lpstr>conci 1000 y 3000</vt:lpstr>
      <vt:lpstr>X AREA</vt:lpstr>
      <vt:lpstr>P POR EJERCER </vt:lpstr>
      <vt:lpstr>EDO DEL PRESUPUESTO </vt:lpstr>
      <vt:lpstr>P Aprob 821</vt:lpstr>
      <vt:lpstr>P x ejer 822</vt:lpstr>
      <vt:lpstr>P Mod 823</vt:lpstr>
      <vt:lpstr>P Com 824</vt:lpstr>
      <vt:lpstr>P Dev 825</vt:lpstr>
      <vt:lpstr>P Ejer 826</vt:lpstr>
      <vt:lpstr>P pag 827</vt:lpstr>
      <vt:lpstr>Hoja7</vt:lpstr>
      <vt:lpstr>'ANALITICO DE ACTIVO 2'!Área_de_impresión</vt:lpstr>
      <vt:lpstr>Balanza!Área_de_impresión</vt:lpstr>
      <vt:lpstr>'BC SIS'!Área_de_impresión</vt:lpstr>
      <vt:lpstr>DEUDA!Área_de_impresión</vt:lpstr>
      <vt:lpstr>'Edo de Situación Financiera  2'!Área_de_impresión</vt:lpstr>
      <vt:lpstr>'EDO DEL PRESUPUESTO '!Área_de_impresión</vt:lpstr>
      <vt:lpstr>'Edo ingresos 2'!Área_de_impresión</vt:lpstr>
      <vt:lpstr>'EDO VARIACIÓN PATRIMONIO 2'!Área_de_impresión</vt:lpstr>
      <vt:lpstr>'ESTADO DE CAMBIOS'!Área_de_impresión</vt:lpstr>
      <vt:lpstr>'FLUJO DE EFECTIVO 2'!Área_de_impresión</vt:lpstr>
      <vt:lpstr>'P Aprob 821'!Área_de_impresión</vt:lpstr>
      <vt:lpstr>'P Com 824'!Área_de_impresión</vt:lpstr>
      <vt:lpstr>'P Dev 825'!Área_de_impresión</vt:lpstr>
      <vt:lpstr>'P Ejer 826'!Área_de_impresión</vt:lpstr>
      <vt:lpstr>'P Mod 823'!Área_de_impresión</vt:lpstr>
      <vt:lpstr>'P pag 827'!Área_de_impresión</vt:lpstr>
      <vt:lpstr>'P POR EJERCER '!Área_de_impresión</vt:lpstr>
      <vt:lpstr>'P x ejer 822'!Área_de_impresión</vt:lpstr>
      <vt:lpstr>Portada!Área_de_impresión</vt:lpstr>
      <vt:lpstr>'X AREA'!Área_de_impresión</vt:lpstr>
      <vt:lpstr>'EDO DEL PRESUPUESTO '!Títulos_a_imprimir</vt:lpstr>
      <vt:lpstr>'P Com 824'!Títulos_a_imprimir</vt:lpstr>
      <vt:lpstr>'P Mod 823'!Títulos_a_imprimir</vt:lpstr>
      <vt:lpstr>'P pag 827'!Títulos_a_imprimir</vt:lpstr>
      <vt:lpstr>'P POR EJERCER '!Títulos_a_imprimir</vt:lpstr>
      <vt:lpstr>'P x ejer 822'!Títulos_a_imprimir</vt:lpstr>
      <vt:lpstr>'X AREA'!Títulos_a_imprimir</vt:lpstr>
    </vt:vector>
  </TitlesOfParts>
  <Company>INFODF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</dc:creator>
  <cp:lastModifiedBy>Sandra.Mota</cp:lastModifiedBy>
  <cp:lastPrinted>2022-01-04T22:14:13Z</cp:lastPrinted>
  <dcterms:created xsi:type="dcterms:W3CDTF">2010-01-28T16:12:00Z</dcterms:created>
  <dcterms:modified xsi:type="dcterms:W3CDTF">2022-01-04T22:20:48Z</dcterms:modified>
</cp:coreProperties>
</file>